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n\Dropbox\Nutrition 2019\"/>
    </mc:Choice>
  </mc:AlternateContent>
  <bookViews>
    <workbookView xWindow="0" yWindow="0" windowWidth="19200" windowHeight="6435" activeTab="3"/>
  </bookViews>
  <sheets>
    <sheet name="yearly animal intake" sheetId="1" r:id="rId1"/>
    <sheet name="monthly animal intake" sheetId="3" r:id="rId2"/>
    <sheet name="yearly forage inventory" sheetId="2" r:id="rId3"/>
    <sheet name="forage balanc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/>
  <c r="C19" i="2"/>
  <c r="C20" i="2"/>
  <c r="C21" i="2"/>
  <c r="C22" i="2"/>
  <c r="C16" i="2"/>
  <c r="D17" i="2"/>
  <c r="E17" i="2"/>
  <c r="F17" i="2"/>
  <c r="G17" i="2"/>
  <c r="H17" i="2"/>
  <c r="I17" i="2"/>
  <c r="J17" i="2"/>
  <c r="K17" i="2"/>
  <c r="L17" i="2"/>
  <c r="M17" i="2"/>
  <c r="N17" i="2"/>
  <c r="O17" i="2"/>
  <c r="D18" i="2"/>
  <c r="E18" i="2"/>
  <c r="F18" i="2"/>
  <c r="G18" i="2"/>
  <c r="H18" i="2"/>
  <c r="I18" i="2"/>
  <c r="J18" i="2"/>
  <c r="K18" i="2"/>
  <c r="L18" i="2"/>
  <c r="M18" i="2"/>
  <c r="N18" i="2"/>
  <c r="O18" i="2"/>
  <c r="D19" i="2"/>
  <c r="E19" i="2"/>
  <c r="F19" i="2"/>
  <c r="G19" i="2"/>
  <c r="H19" i="2"/>
  <c r="I19" i="2"/>
  <c r="J19" i="2"/>
  <c r="K19" i="2"/>
  <c r="L19" i="2"/>
  <c r="M19" i="2"/>
  <c r="N19" i="2"/>
  <c r="O19" i="2"/>
  <c r="D20" i="2"/>
  <c r="E20" i="2"/>
  <c r="F20" i="2"/>
  <c r="G20" i="2"/>
  <c r="H20" i="2"/>
  <c r="I20" i="2"/>
  <c r="J20" i="2"/>
  <c r="K20" i="2"/>
  <c r="L20" i="2"/>
  <c r="M20" i="2"/>
  <c r="N20" i="2"/>
  <c r="O20" i="2"/>
  <c r="D21" i="2"/>
  <c r="E21" i="2"/>
  <c r="F21" i="2"/>
  <c r="G21" i="2"/>
  <c r="H21" i="2"/>
  <c r="I21" i="2"/>
  <c r="J21" i="2"/>
  <c r="K21" i="2"/>
  <c r="L21" i="2"/>
  <c r="M21" i="2"/>
  <c r="N21" i="2"/>
  <c r="O21" i="2"/>
  <c r="D22" i="2"/>
  <c r="E22" i="2"/>
  <c r="F22" i="2"/>
  <c r="G22" i="2"/>
  <c r="H22" i="2"/>
  <c r="I22" i="2"/>
  <c r="J22" i="2"/>
  <c r="K22" i="2"/>
  <c r="L22" i="2"/>
  <c r="M22" i="2"/>
  <c r="N22" i="2"/>
  <c r="O22" i="2"/>
  <c r="E16" i="2"/>
  <c r="F16" i="2"/>
  <c r="G16" i="2"/>
  <c r="H16" i="2"/>
  <c r="I16" i="2"/>
  <c r="J16" i="2"/>
  <c r="K16" i="2"/>
  <c r="L16" i="2"/>
  <c r="M16" i="2"/>
  <c r="N16" i="2"/>
  <c r="O16" i="2"/>
  <c r="D16" i="2"/>
  <c r="D30" i="3" l="1"/>
  <c r="E30" i="3"/>
  <c r="F30" i="3"/>
  <c r="G30" i="3"/>
  <c r="H30" i="3"/>
  <c r="I30" i="3"/>
  <c r="J30" i="3"/>
  <c r="K30" i="3"/>
  <c r="L30" i="3"/>
  <c r="M30" i="3"/>
  <c r="N30" i="3"/>
  <c r="C30" i="3"/>
  <c r="D29" i="3"/>
  <c r="E29" i="3"/>
  <c r="F29" i="3"/>
  <c r="G29" i="3"/>
  <c r="H29" i="3"/>
  <c r="I29" i="3"/>
  <c r="J29" i="3"/>
  <c r="K29" i="3"/>
  <c r="L29" i="3"/>
  <c r="M29" i="3"/>
  <c r="N29" i="3"/>
  <c r="C29" i="3"/>
  <c r="D27" i="3"/>
  <c r="E27" i="3"/>
  <c r="F27" i="3"/>
  <c r="G27" i="3"/>
  <c r="H27" i="3"/>
  <c r="I27" i="3"/>
  <c r="J27" i="3"/>
  <c r="K27" i="3"/>
  <c r="L27" i="3"/>
  <c r="M27" i="3"/>
  <c r="N27" i="3"/>
  <c r="C27" i="3"/>
  <c r="D24" i="3"/>
  <c r="E24" i="3"/>
  <c r="F24" i="3"/>
  <c r="G24" i="3"/>
  <c r="H24" i="3"/>
  <c r="I24" i="3"/>
  <c r="J24" i="3"/>
  <c r="K24" i="3"/>
  <c r="L24" i="3"/>
  <c r="M24" i="3"/>
  <c r="N24" i="3"/>
  <c r="C24" i="3"/>
  <c r="D23" i="3"/>
  <c r="E23" i="3"/>
  <c r="F23" i="3"/>
  <c r="G23" i="3"/>
  <c r="H23" i="3"/>
  <c r="I23" i="3"/>
  <c r="J23" i="3"/>
  <c r="K23" i="3"/>
  <c r="L23" i="3"/>
  <c r="M23" i="3"/>
  <c r="N23" i="3"/>
  <c r="C23" i="3"/>
  <c r="D22" i="3"/>
  <c r="E22" i="3"/>
  <c r="F22" i="3"/>
  <c r="G22" i="3"/>
  <c r="H22" i="3"/>
  <c r="I22" i="3"/>
  <c r="J22" i="3"/>
  <c r="K22" i="3"/>
  <c r="L22" i="3"/>
  <c r="M22" i="3"/>
  <c r="N22" i="3"/>
  <c r="C22" i="3"/>
  <c r="E30" i="2"/>
  <c r="C2" i="4" s="1"/>
  <c r="F30" i="2"/>
  <c r="D2" i="4" s="1"/>
  <c r="G30" i="2"/>
  <c r="E2" i="4" s="1"/>
  <c r="H30" i="2"/>
  <c r="F2" i="4" s="1"/>
  <c r="I30" i="2"/>
  <c r="G2" i="4" s="1"/>
  <c r="J30" i="2"/>
  <c r="H2" i="4" s="1"/>
  <c r="K30" i="2"/>
  <c r="I2" i="4" s="1"/>
  <c r="L30" i="2"/>
  <c r="J2" i="4" s="1"/>
  <c r="M30" i="2"/>
  <c r="K2" i="4" s="1"/>
  <c r="N30" i="2"/>
  <c r="L2" i="4" s="1"/>
  <c r="O30" i="2"/>
  <c r="M2" i="4" s="1"/>
  <c r="D30" i="2"/>
  <c r="B2" i="4" s="1"/>
  <c r="C30" i="2"/>
  <c r="P17" i="2"/>
  <c r="P18" i="2"/>
  <c r="P19" i="2"/>
  <c r="P20" i="2"/>
  <c r="P21" i="2"/>
  <c r="P22" i="2"/>
  <c r="P16" i="2"/>
  <c r="P4" i="2"/>
  <c r="P5" i="2"/>
  <c r="P6" i="2"/>
  <c r="P7" i="2"/>
  <c r="P8" i="2"/>
  <c r="P9" i="2"/>
  <c r="P3" i="2"/>
  <c r="P30" i="2" l="1"/>
  <c r="N2" i="4" s="1"/>
  <c r="K19" i="1"/>
  <c r="K5" i="1"/>
  <c r="K6" i="1"/>
  <c r="K8" i="1"/>
  <c r="K9" i="1"/>
  <c r="K10" i="1"/>
  <c r="K13" i="1"/>
  <c r="K14" i="1"/>
  <c r="K18" i="1"/>
  <c r="I18" i="1"/>
  <c r="J18" i="1" s="1"/>
  <c r="I19" i="1"/>
  <c r="J19" i="1" s="1"/>
  <c r="G19" i="1"/>
  <c r="G18" i="1"/>
  <c r="G5" i="1"/>
  <c r="I5" i="1" s="1"/>
  <c r="G6" i="1"/>
  <c r="I6" i="1" s="1"/>
  <c r="G8" i="1"/>
  <c r="I8" i="1" s="1"/>
  <c r="J8" i="1" s="1"/>
  <c r="G9" i="1"/>
  <c r="I9" i="1" s="1"/>
  <c r="J9" i="1" s="1"/>
  <c r="G10" i="1"/>
  <c r="I10" i="1" s="1"/>
  <c r="J10" i="1" s="1"/>
  <c r="G12" i="1"/>
  <c r="I12" i="1" s="1"/>
  <c r="G13" i="1"/>
  <c r="I13" i="1" s="1"/>
  <c r="G14" i="1"/>
  <c r="I14" i="1" s="1"/>
  <c r="J14" i="1" s="1"/>
  <c r="E12" i="1"/>
  <c r="K12" i="1" s="1"/>
  <c r="E4" i="1"/>
  <c r="K4" i="1" s="1"/>
  <c r="G4" i="1"/>
  <c r="I4" i="1" s="1"/>
  <c r="J13" i="1" l="1"/>
  <c r="D26" i="3"/>
  <c r="D36" i="3" s="1"/>
  <c r="D40" i="3" s="1"/>
  <c r="H26" i="3"/>
  <c r="H36" i="3" s="1"/>
  <c r="H40" i="3" s="1"/>
  <c r="L26" i="3"/>
  <c r="L36" i="3" s="1"/>
  <c r="L40" i="3" s="1"/>
  <c r="J26" i="3"/>
  <c r="J36" i="3" s="1"/>
  <c r="J40" i="3" s="1"/>
  <c r="G26" i="3"/>
  <c r="G36" i="3" s="1"/>
  <c r="G40" i="3" s="1"/>
  <c r="C26" i="3"/>
  <c r="C36" i="3" s="1"/>
  <c r="C40" i="3" s="1"/>
  <c r="E26" i="3"/>
  <c r="E36" i="3" s="1"/>
  <c r="E40" i="3" s="1"/>
  <c r="I26" i="3"/>
  <c r="I36" i="3" s="1"/>
  <c r="I40" i="3" s="1"/>
  <c r="M26" i="3"/>
  <c r="M36" i="3" s="1"/>
  <c r="M40" i="3" s="1"/>
  <c r="F26" i="3"/>
  <c r="F36" i="3" s="1"/>
  <c r="F40" i="3" s="1"/>
  <c r="N26" i="3"/>
  <c r="N36" i="3" s="1"/>
  <c r="N40" i="3" s="1"/>
  <c r="K26" i="3"/>
  <c r="K36" i="3" s="1"/>
  <c r="K40" i="3" s="1"/>
  <c r="J12" i="1"/>
  <c r="D25" i="3"/>
  <c r="H25" i="3"/>
  <c r="L25" i="3"/>
  <c r="E25" i="3"/>
  <c r="I25" i="3"/>
  <c r="M25" i="3"/>
  <c r="F25" i="3"/>
  <c r="J25" i="3"/>
  <c r="N25" i="3"/>
  <c r="G25" i="3"/>
  <c r="K25" i="3"/>
  <c r="C25" i="3"/>
  <c r="J6" i="1"/>
  <c r="D21" i="3"/>
  <c r="H21" i="3"/>
  <c r="L21" i="3"/>
  <c r="E21" i="3"/>
  <c r="I21" i="3"/>
  <c r="M21" i="3"/>
  <c r="C21" i="3"/>
  <c r="F21" i="3"/>
  <c r="J21" i="3"/>
  <c r="N21" i="3"/>
  <c r="G21" i="3"/>
  <c r="K21" i="3"/>
  <c r="J5" i="1"/>
  <c r="D20" i="3"/>
  <c r="D37" i="3" s="1"/>
  <c r="D41" i="3" s="1"/>
  <c r="H20" i="3"/>
  <c r="L20" i="3"/>
  <c r="L37" i="3" s="1"/>
  <c r="L41" i="3" s="1"/>
  <c r="E20" i="3"/>
  <c r="E37" i="3" s="1"/>
  <c r="E41" i="3" s="1"/>
  <c r="I20" i="3"/>
  <c r="I37" i="3" s="1"/>
  <c r="I41" i="3" s="1"/>
  <c r="M20" i="3"/>
  <c r="F20" i="3"/>
  <c r="F37" i="3" s="1"/>
  <c r="F41" i="3" s="1"/>
  <c r="J20" i="3"/>
  <c r="J37" i="3" s="1"/>
  <c r="J41" i="3" s="1"/>
  <c r="N20" i="3"/>
  <c r="N37" i="3" s="1"/>
  <c r="N41" i="3" s="1"/>
  <c r="G20" i="3"/>
  <c r="G37" i="3" s="1"/>
  <c r="G41" i="3" s="1"/>
  <c r="K20" i="3"/>
  <c r="K37" i="3" s="1"/>
  <c r="K41" i="3" s="1"/>
  <c r="C20" i="3"/>
  <c r="C37" i="3" s="1"/>
  <c r="C41" i="3" s="1"/>
  <c r="D19" i="3"/>
  <c r="D35" i="3" s="1"/>
  <c r="D39" i="3" s="1"/>
  <c r="H19" i="3"/>
  <c r="L19" i="3"/>
  <c r="E19" i="3"/>
  <c r="I19" i="3"/>
  <c r="I35" i="3" s="1"/>
  <c r="I39" i="3" s="1"/>
  <c r="M19" i="3"/>
  <c r="F19" i="3"/>
  <c r="J19" i="3"/>
  <c r="N19" i="3"/>
  <c r="N35" i="3" s="1"/>
  <c r="N39" i="3" s="1"/>
  <c r="G19" i="3"/>
  <c r="K19" i="3"/>
  <c r="C19" i="3"/>
  <c r="C35" i="3" s="1"/>
  <c r="C39" i="3" s="1"/>
  <c r="J25" i="1"/>
  <c r="J26" i="1" s="1"/>
  <c r="J4" i="1"/>
  <c r="J22" i="1" l="1"/>
  <c r="J23" i="1" s="1"/>
  <c r="J32" i="3"/>
  <c r="J33" i="3" s="1"/>
  <c r="I3" i="4" s="1"/>
  <c r="I4" i="4" s="1"/>
  <c r="J35" i="3"/>
  <c r="J39" i="3" s="1"/>
  <c r="E32" i="3"/>
  <c r="E33" i="3" s="1"/>
  <c r="D3" i="4" s="1"/>
  <c r="D4" i="4" s="1"/>
  <c r="E35" i="3"/>
  <c r="E39" i="3" s="1"/>
  <c r="K32" i="3"/>
  <c r="K33" i="3" s="1"/>
  <c r="J3" i="4" s="1"/>
  <c r="J4" i="4" s="1"/>
  <c r="K35" i="3"/>
  <c r="K39" i="3" s="1"/>
  <c r="F32" i="3"/>
  <c r="F33" i="3" s="1"/>
  <c r="E3" i="4" s="1"/>
  <c r="E4" i="4" s="1"/>
  <c r="F35" i="3"/>
  <c r="F39" i="3" s="1"/>
  <c r="L35" i="3"/>
  <c r="L39" i="3" s="1"/>
  <c r="G32" i="3"/>
  <c r="G33" i="3" s="1"/>
  <c r="F3" i="4" s="1"/>
  <c r="F4" i="4" s="1"/>
  <c r="G35" i="3"/>
  <c r="G39" i="3" s="1"/>
  <c r="M32" i="3"/>
  <c r="M33" i="3" s="1"/>
  <c r="L3" i="4" s="1"/>
  <c r="L4" i="4" s="1"/>
  <c r="M35" i="3"/>
  <c r="M39" i="3" s="1"/>
  <c r="H32" i="3"/>
  <c r="H33" i="3" s="1"/>
  <c r="G3" i="4" s="1"/>
  <c r="G4" i="4" s="1"/>
  <c r="H35" i="3"/>
  <c r="H39" i="3" s="1"/>
  <c r="M37" i="3"/>
  <c r="M41" i="3" s="1"/>
  <c r="H37" i="3"/>
  <c r="H41" i="3" s="1"/>
  <c r="N32" i="3"/>
  <c r="N33" i="3" s="1"/>
  <c r="M3" i="4" s="1"/>
  <c r="M4" i="4" s="1"/>
  <c r="I32" i="3"/>
  <c r="I33" i="3" s="1"/>
  <c r="H3" i="4" s="1"/>
  <c r="H4" i="4" s="1"/>
  <c r="D32" i="3"/>
  <c r="D33" i="3" s="1"/>
  <c r="C3" i="4" s="1"/>
  <c r="C4" i="4" s="1"/>
  <c r="L32" i="3"/>
  <c r="L33" i="3" s="1"/>
  <c r="K3" i="4" s="1"/>
  <c r="K4" i="4" s="1"/>
  <c r="C32" i="3"/>
  <c r="C33" i="3" s="1"/>
  <c r="B3" i="4" l="1"/>
  <c r="B4" i="4" s="1"/>
  <c r="P33" i="3"/>
  <c r="N3" i="4" s="1"/>
  <c r="N4" i="4" s="1"/>
</calcChain>
</file>

<file path=xl/sharedStrings.xml><?xml version="1.0" encoding="utf-8"?>
<sst xmlns="http://schemas.openxmlformats.org/spreadsheetml/2006/main" count="190" uniqueCount="92">
  <si>
    <t>Animal</t>
  </si>
  <si>
    <t>Body weight</t>
  </si>
  <si>
    <t>lbs</t>
  </si>
  <si>
    <t>type</t>
  </si>
  <si>
    <t>DM intake</t>
  </si>
  <si>
    <t>% of BW</t>
  </si>
  <si>
    <t>Number</t>
  </si>
  <si>
    <t>#</t>
  </si>
  <si>
    <t>Feeding period</t>
  </si>
  <si>
    <t>days</t>
  </si>
  <si>
    <t>lbDM/day</t>
  </si>
  <si>
    <t>indiv forage DMI</t>
  </si>
  <si>
    <t>indiv DMI</t>
  </si>
  <si>
    <t>indiv grain DMI</t>
  </si>
  <si>
    <t xml:space="preserve">   Maintenance</t>
  </si>
  <si>
    <t xml:space="preserve">   Late pregnancy</t>
  </si>
  <si>
    <t xml:space="preserve">   Lactation</t>
  </si>
  <si>
    <t xml:space="preserve">   Growing</t>
  </si>
  <si>
    <t xml:space="preserve">   Late pregnancy (and growth)</t>
  </si>
  <si>
    <t xml:space="preserve">   Lactation (and growth)</t>
  </si>
  <si>
    <t xml:space="preserve">   Pre-breeding</t>
  </si>
  <si>
    <t>BW begin</t>
  </si>
  <si>
    <t>BW end</t>
  </si>
  <si>
    <t>total forage DMI</t>
  </si>
  <si>
    <t>DM/group/period</t>
  </si>
  <si>
    <t>total grain DMI</t>
  </si>
  <si>
    <t>Yearly forage DM</t>
  </si>
  <si>
    <t>Yearly grain DM</t>
  </si>
  <si>
    <t>Forage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</si>
  <si>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</si>
  <si>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</si>
  <si>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</si>
  <si>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</si>
  <si>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</si>
  <si>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</si>
  <si>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</si>
  <si>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</si>
  <si>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</si>
  <si>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</si>
  <si>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</si>
  <si>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</si>
  <si>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alfalfa/grass</t>
  </si>
  <si>
    <t>Acres</t>
  </si>
  <si>
    <t>orchardgrass/clover</t>
  </si>
  <si>
    <t>leafy turnip</t>
  </si>
  <si>
    <t>white clover/grass</t>
  </si>
  <si>
    <t>fescue/clover</t>
  </si>
  <si>
    <t>chicory/clover/grass</t>
  </si>
  <si>
    <t>Pasture #</t>
  </si>
  <si>
    <t>kale</t>
  </si>
  <si>
    <t>Yearly ton DM/acre</t>
  </si>
  <si>
    <t>Yearly ton DM/field</t>
  </si>
  <si>
    <t>Total tons of DM</t>
  </si>
  <si>
    <t>Total acres</t>
  </si>
  <si>
    <t>ton DM/acre</t>
  </si>
  <si>
    <t>ton DM/field</t>
  </si>
  <si>
    <t>Animal type</t>
  </si>
  <si>
    <t>stage of production</t>
  </si>
  <si>
    <t>Maintenance</t>
  </si>
  <si>
    <t>Late pregnancy</t>
  </si>
  <si>
    <t>Lactating</t>
  </si>
  <si>
    <t>Growing</t>
  </si>
  <si>
    <t>Late pregnancy and growing</t>
  </si>
  <si>
    <t>Lactating and growing</t>
  </si>
  <si>
    <t>Pre-breeding</t>
  </si>
  <si>
    <t>average BW----------------&gt;</t>
  </si>
  <si>
    <t>Number of animals</t>
  </si>
  <si>
    <t>forage DM intake (lbDM/day)</t>
  </si>
  <si>
    <t>Total lbDM/day consumed</t>
  </si>
  <si>
    <t>Total tonDM/month consumed</t>
  </si>
  <si>
    <t>Tons DM consumed</t>
  </si>
  <si>
    <t>Balance</t>
  </si>
  <si>
    <t>Yearly total</t>
  </si>
  <si>
    <t>Utilization rate</t>
  </si>
  <si>
    <t>tons DM available in each month----------------------------------------------------------------------------------------------------------------</t>
  </si>
  <si>
    <t>Tons DM available</t>
  </si>
  <si>
    <t>tons DM</t>
  </si>
  <si>
    <t>Ewes/Does</t>
  </si>
  <si>
    <t>Ewe lambs/does</t>
  </si>
  <si>
    <t>Rams/Bucks</t>
  </si>
  <si>
    <t>Young rams/bucks</t>
  </si>
  <si>
    <t>Nursing lambs/kids</t>
  </si>
  <si>
    <t>Weaned lambs/kids</t>
  </si>
  <si>
    <t>Adult ewes/does</t>
  </si>
  <si>
    <t>Adult ewes/does 1</t>
  </si>
  <si>
    <t>Low quality forage</t>
  </si>
  <si>
    <t>Medium quality forage</t>
  </si>
  <si>
    <t>High quality forage</t>
  </si>
  <si>
    <t>tonDM/month</t>
  </si>
  <si>
    <t>Total tonDM/year ---&gt;</t>
  </si>
  <si>
    <t xml:space="preserve">   lb DM/year</t>
  </si>
  <si>
    <t xml:space="preserve">   tons DM/year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</si>
</sst>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/>
    <xf numFmtId="0" fontId="3" fillId="0" borderId="0" xfId="0" applyFont="1"/>
    <xf numFmtId="0" fontId="3" fillId="3" borderId="0" xfId="0" applyFont="1" applyFill="1"/>
    <xf numFmtId="0" fontId="3" fillId="3" borderId="4" xfId="0" applyFont="1" applyFill="1" applyBorder="1"/>
    <xf numFmtId="2" fontId="0" fillId="0" borderId="2" xfId="0" applyNumberFormat="1" applyBorder="1"/>
    <xf numFmtId="2" fontId="0" fillId="0" borderId="1" xfId="0" applyNumberFormat="1" applyBorder="1"/>
    <xf numFmtId="2" fontId="0" fillId="0" borderId="3" xfId="0" applyNumberFormat="1" applyBorder="1"/>
    <xf numFmtId="2" fontId="0" fillId="0" borderId="0" xfId="0" applyNumberFormat="1" applyBorder="1"/>
    <xf numFmtId="0" fontId="0" fillId="2" borderId="4" xfId="0" applyFill="1" applyBorder="1"/>
    <xf numFmtId="0" fontId="0" fillId="2" borderId="4" xfId="0" applyFill="1" applyBorder="1" applyAlignment="1"/>
    <xf numFmtId="0" fontId="2" fillId="2" borderId="4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1" fontId="0" fillId="0" borderId="0" xfId="0" applyNumberFormat="1"/>
    <xf numFmtId="0" fontId="1" fillId="4" borderId="0" xfId="0" applyFont="1" applyFill="1"/>
    <xf numFmtId="0" fontId="0" fillId="4" borderId="0" xfId="0" applyFill="1"/>
    <xf numFmtId="164" fontId="1" fillId="4" borderId="0" xfId="0" applyNumberFormat="1" applyFont="1" applyFill="1" applyBorder="1"/>
    <xf numFmtId="164" fontId="1" fillId="4" borderId="3" xfId="0" applyNumberFormat="1" applyFont="1" applyFill="1" applyBorder="1"/>
    <xf numFmtId="0" fontId="1" fillId="4" borderId="5" xfId="0" applyFont="1" applyFill="1" applyBorder="1"/>
    <xf numFmtId="164" fontId="1" fillId="4" borderId="6" xfId="0" applyNumberFormat="1" applyFont="1" applyFill="1" applyBorder="1"/>
    <xf numFmtId="0" fontId="1" fillId="4" borderId="2" xfId="0" applyFont="1" applyFill="1" applyBorder="1"/>
    <xf numFmtId="0" fontId="0" fillId="4" borderId="1" xfId="0" applyFill="1" applyBorder="1"/>
    <xf numFmtId="0" fontId="1" fillId="4" borderId="7" xfId="0" applyFont="1" applyFill="1" applyBorder="1"/>
    <xf numFmtId="164" fontId="1" fillId="4" borderId="8" xfId="0" applyNumberFormat="1" applyFont="1" applyFill="1" applyBorder="1"/>
    <xf numFmtId="164" fontId="1" fillId="4" borderId="9" xfId="0" applyNumberFormat="1" applyFont="1" applyFill="1" applyBorder="1"/>
    <xf numFmtId="164" fontId="1" fillId="4" borderId="10" xfId="0" applyNumberFormat="1" applyFont="1" applyFill="1" applyBorder="1"/>
    <xf numFmtId="164" fontId="1" fillId="4" borderId="11" xfId="0" applyNumberFormat="1" applyFont="1" applyFill="1" applyBorder="1"/>
    <xf numFmtId="164" fontId="1" fillId="4" borderId="12" xfId="0" applyNumberFormat="1" applyFont="1" applyFill="1" applyBorder="1"/>
    <xf numFmtId="164" fontId="1" fillId="4" borderId="13" xfId="0" applyNumberFormat="1" applyFont="1" applyFill="1" applyBorder="1"/>
    <xf numFmtId="0" fontId="1" fillId="4" borderId="11" xfId="0" applyFont="1" applyFill="1" applyBorder="1"/>
    <xf numFmtId="164" fontId="1" fillId="4" borderId="2" xfId="0" applyNumberFormat="1" applyFont="1" applyFill="1" applyBorder="1"/>
    <xf numFmtId="164" fontId="1" fillId="4" borderId="1" xfId="0" applyNumberFormat="1" applyFont="1" applyFill="1" applyBorder="1"/>
    <xf numFmtId="164" fontId="1" fillId="4" borderId="7" xfId="0" applyNumberFormat="1" applyFont="1" applyFill="1" applyBorder="1"/>
    <xf numFmtId="164" fontId="1" fillId="4" borderId="14" xfId="0" applyNumberFormat="1" applyFont="1" applyFill="1" applyBorder="1"/>
    <xf numFmtId="0" fontId="0" fillId="4" borderId="2" xfId="0" applyFill="1" applyBorder="1"/>
    <xf numFmtId="0" fontId="0" fillId="4" borderId="7" xfId="0" applyFill="1" applyBorder="1"/>
    <xf numFmtId="0" fontId="0" fillId="4" borderId="3" xfId="0" applyFill="1" applyBorder="1"/>
    <xf numFmtId="0" fontId="0" fillId="4" borderId="8" xfId="0" applyFill="1" applyBorder="1"/>
    <xf numFmtId="2" fontId="1" fillId="4" borderId="10" xfId="0" applyNumberFormat="1" applyFont="1" applyFill="1" applyBorder="1"/>
    <xf numFmtId="2" fontId="0" fillId="4" borderId="7" xfId="0" applyNumberFormat="1" applyFill="1" applyBorder="1"/>
    <xf numFmtId="1" fontId="0" fillId="4" borderId="14" xfId="0" applyNumberFormat="1" applyFill="1" applyBorder="1"/>
    <xf numFmtId="2" fontId="1" fillId="4" borderId="11" xfId="0" applyNumberFormat="1" applyFont="1" applyFill="1" applyBorder="1"/>
    <xf numFmtId="2" fontId="1" fillId="4" borderId="12" xfId="0" applyNumberFormat="1" applyFont="1" applyFill="1" applyBorder="1"/>
    <xf numFmtId="0" fontId="1" fillId="4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Farm</a:t>
            </a:r>
            <a:r>
              <a:rPr lang="en-US" sz="2400" baseline="0"/>
              <a:t> Forage Supply and Demand</a:t>
            </a:r>
            <a:endParaRPr lang="en-US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Forage supply</c:v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'forage balance'!$B$1:$M$1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'forage balance'!$B$2:$M$2</c:f>
              <c:numCache>
                <c:formatCode>0.00</c:formatCode>
                <c:ptCount val="12"/>
                <c:pt idx="0">
                  <c:v>0.9</c:v>
                </c:pt>
                <c:pt idx="1">
                  <c:v>0.22500000000000001</c:v>
                </c:pt>
                <c:pt idx="2">
                  <c:v>0</c:v>
                </c:pt>
                <c:pt idx="3">
                  <c:v>0</c:v>
                </c:pt>
                <c:pt idx="4">
                  <c:v>23.24</c:v>
                </c:pt>
                <c:pt idx="5">
                  <c:v>22.049999999999997</c:v>
                </c:pt>
                <c:pt idx="6">
                  <c:v>18.440000000000001</c:v>
                </c:pt>
                <c:pt idx="7">
                  <c:v>18.262499999999999</c:v>
                </c:pt>
                <c:pt idx="8">
                  <c:v>15.574999999999999</c:v>
                </c:pt>
                <c:pt idx="9">
                  <c:v>7.8999999999999995</c:v>
                </c:pt>
                <c:pt idx="10">
                  <c:v>1.5</c:v>
                </c:pt>
                <c:pt idx="11">
                  <c:v>0.9</c:v>
                </c:pt>
              </c:numCache>
            </c:numRef>
          </c:yVal>
          <c:smooth val="0"/>
        </c:ser>
        <c:ser>
          <c:idx val="1"/>
          <c:order val="1"/>
          <c:tx>
            <c:v>Forage demand</c:v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'forage balance'!$B$1:$M$1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xVal>
          <c:yVal>
            <c:numRef>
              <c:f>'forage balance'!$B$3:$M$3</c:f>
              <c:numCache>
                <c:formatCode>0.00</c:formatCode>
                <c:ptCount val="12"/>
                <c:pt idx="0">
                  <c:v>6.3659999999999997</c:v>
                </c:pt>
                <c:pt idx="1">
                  <c:v>6.3659999999999997</c:v>
                </c:pt>
                <c:pt idx="2">
                  <c:v>6.3659999999999997</c:v>
                </c:pt>
                <c:pt idx="3">
                  <c:v>5.6819999999999995</c:v>
                </c:pt>
                <c:pt idx="4">
                  <c:v>8.60959090909091</c:v>
                </c:pt>
                <c:pt idx="5">
                  <c:v>9.7073181818181844</c:v>
                </c:pt>
                <c:pt idx="6">
                  <c:v>11.353909090909092</c:v>
                </c:pt>
                <c:pt idx="7">
                  <c:v>9.43396875</c:v>
                </c:pt>
                <c:pt idx="8">
                  <c:v>10.270687499999999</c:v>
                </c:pt>
                <c:pt idx="9">
                  <c:v>11.10740625</c:v>
                </c:pt>
                <c:pt idx="10">
                  <c:v>11.884124999999999</c:v>
                </c:pt>
                <c:pt idx="11">
                  <c:v>12.441937500000002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080872"/>
        <c:axId val="214081264"/>
      </c:scatterChart>
      <c:valAx>
        <c:axId val="21408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81264"/>
        <c:crosses val="autoZero"/>
        <c:crossBetween val="midCat"/>
      </c:valAx>
      <c:valAx>
        <c:axId val="21408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Tons</a:t>
                </a:r>
                <a:r>
                  <a:rPr lang="en-US" sz="1800" baseline="0"/>
                  <a:t> DM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080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Farm</a:t>
            </a:r>
            <a:r>
              <a:rPr lang="en-US" sz="2400" baseline="0"/>
              <a:t> Forage Harvest and Purchasing</a:t>
            </a:r>
            <a:endParaRPr lang="en-US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9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round/>
              </a:ln>
              <a:effectLst/>
            </c:spPr>
          </c:dPt>
          <c:yVal>
            <c:numRef>
              <c:f>'forage balance'!$B$4:$M$4</c:f>
              <c:numCache>
                <c:formatCode>0.00</c:formatCode>
                <c:ptCount val="12"/>
                <c:pt idx="0">
                  <c:v>-5.4659999999999993</c:v>
                </c:pt>
                <c:pt idx="1">
                  <c:v>-6.141</c:v>
                </c:pt>
                <c:pt idx="2">
                  <c:v>-6.3659999999999997</c:v>
                </c:pt>
                <c:pt idx="3">
                  <c:v>-5.6819999999999995</c:v>
                </c:pt>
                <c:pt idx="4">
                  <c:v>14.630409090909088</c:v>
                </c:pt>
                <c:pt idx="5">
                  <c:v>12.342681818181813</c:v>
                </c:pt>
                <c:pt idx="6">
                  <c:v>7.0860909090909097</c:v>
                </c:pt>
                <c:pt idx="7">
                  <c:v>8.8285312499999993</c:v>
                </c:pt>
                <c:pt idx="8">
                  <c:v>5.3043125</c:v>
                </c:pt>
                <c:pt idx="9">
                  <c:v>-3.2074062500000009</c:v>
                </c:pt>
                <c:pt idx="10">
                  <c:v>-10.384124999999999</c:v>
                </c:pt>
                <c:pt idx="11">
                  <c:v>-11.541937500000001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760496"/>
        <c:axId val="454760888"/>
      </c:scatterChart>
      <c:valAx>
        <c:axId val="45476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Month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60888"/>
        <c:crosses val="autoZero"/>
        <c:crossBetween val="midCat"/>
      </c:valAx>
      <c:valAx>
        <c:axId val="454760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Tons</a:t>
                </a:r>
                <a:r>
                  <a:rPr lang="en-US" sz="1800" baseline="0"/>
                  <a:t> DM</a:t>
                </a:r>
                <a:endParaRPr lang="en-US" sz="18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760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1390648</xdr:colOff>
      <xdr:row>4</xdr:row>
      <xdr:rowOff>166686</xdr:rowOff>
    </xdr:from>
    <xdr:to>
      <xdr:col>13</xdr:col>
      <xdr:colOff>419100</xdr:colOff>
      <xdr:row>22</xdr:row>
      <xdr:rowOff>180976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28575</xdr:rowOff>
    </xdr:from>
    <xdr:to>
      <xdr:col>13</xdr:col>
      <xdr:colOff>428627</xdr:colOff>
      <xdr:row>42</xdr:row>
      <xdr:rowOff>42865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G24" sqref="G24"/>
    </sheetView>
  </sheetViews>
  <sheetFormatPr defaultRowHeight="15" x14ac:dyDescent="0.25"/>
  <cols>
    <col min="1" max="1" width="28.85546875" customWidth="1"/>
    <col min="3" max="3" width="12.7109375" customWidth="1"/>
    <col min="4" max="4" width="9.5703125" customWidth="1"/>
    <col min="5" max="5" width="18.5703125" customWidth="1"/>
    <col min="6" max="6" width="11.7109375" customWidth="1"/>
    <col min="7" max="7" width="11.85546875" customWidth="1"/>
    <col min="8" max="8" width="15.140625" customWidth="1"/>
    <col min="9" max="9" width="16" customWidth="1"/>
    <col min="10" max="10" width="17.85546875" customWidth="1"/>
    <col min="11" max="11" width="17.140625" customWidth="1"/>
  </cols>
  <sheetData>
    <row r="1" spans="1:11" x14ac:dyDescent="0.25">
      <c r="A1" t="s">
        <v>0</v>
      </c>
      <c r="B1" t="s">
        <v>6</v>
      </c>
      <c r="C1" t="s">
        <v>1</v>
      </c>
      <c r="E1" t="s">
        <v>8</v>
      </c>
      <c r="F1" t="s">
        <v>4</v>
      </c>
      <c r="G1" t="s">
        <v>12</v>
      </c>
      <c r="H1" t="s">
        <v>13</v>
      </c>
      <c r="I1" t="s">
        <v>11</v>
      </c>
      <c r="J1" t="s">
        <v>23</v>
      </c>
      <c r="K1" t="s">
        <v>25</v>
      </c>
    </row>
    <row r="2" spans="1:11" x14ac:dyDescent="0.25">
      <c r="A2" t="s">
        <v>3</v>
      </c>
      <c r="B2" t="s">
        <v>7</v>
      </c>
      <c r="C2" t="s">
        <v>2</v>
      </c>
      <c r="E2" t="s">
        <v>9</v>
      </c>
      <c r="F2" t="s">
        <v>5</v>
      </c>
      <c r="G2" t="s">
        <v>10</v>
      </c>
      <c r="H2" t="s">
        <v>10</v>
      </c>
      <c r="I2" t="s">
        <v>10</v>
      </c>
      <c r="J2" t="s">
        <v>24</v>
      </c>
      <c r="K2" t="s">
        <v>24</v>
      </c>
    </row>
    <row r="3" spans="1:11" x14ac:dyDescent="0.25">
      <c r="A3" t="s">
        <v>77</v>
      </c>
    </row>
    <row r="4" spans="1:11" x14ac:dyDescent="0.25">
      <c r="A4" t="s">
        <v>14</v>
      </c>
      <c r="B4" s="13">
        <v>80</v>
      </c>
      <c r="C4" s="13">
        <v>170</v>
      </c>
      <c r="E4" s="13">
        <f>365-E5-E6</f>
        <v>255</v>
      </c>
      <c r="F4">
        <v>2.4</v>
      </c>
      <c r="G4">
        <f>C4*F4/100</f>
        <v>4.08</v>
      </c>
      <c r="H4" s="13">
        <v>0</v>
      </c>
      <c r="I4">
        <f>G4-H4</f>
        <v>4.08</v>
      </c>
      <c r="J4">
        <f>I4*E4*B4</f>
        <v>83232</v>
      </c>
      <c r="K4">
        <f>H4*E4*B4</f>
        <v>0</v>
      </c>
    </row>
    <row r="5" spans="1:11" x14ac:dyDescent="0.25">
      <c r="A5" t="s">
        <v>15</v>
      </c>
      <c r="B5" s="13">
        <v>80</v>
      </c>
      <c r="C5" s="13">
        <v>170</v>
      </c>
      <c r="E5" s="13">
        <v>50</v>
      </c>
      <c r="F5">
        <v>2.8</v>
      </c>
      <c r="G5">
        <f t="shared" ref="G5:G14" si="0">C5*F5/100</f>
        <v>4.76</v>
      </c>
      <c r="H5" s="13">
        <v>1.5</v>
      </c>
      <c r="I5">
        <f t="shared" ref="I5:I19" si="1">G5-H5</f>
        <v>3.26</v>
      </c>
      <c r="J5">
        <f t="shared" ref="J5:J19" si="2">I5*E5*B5</f>
        <v>13040</v>
      </c>
      <c r="K5">
        <f t="shared" ref="K5:K18" si="3">H5*E5*B5</f>
        <v>6000</v>
      </c>
    </row>
    <row r="6" spans="1:11" x14ac:dyDescent="0.25">
      <c r="A6" t="s">
        <v>16</v>
      </c>
      <c r="B6" s="13">
        <v>80</v>
      </c>
      <c r="C6" s="13">
        <v>170</v>
      </c>
      <c r="E6" s="13">
        <v>60</v>
      </c>
      <c r="F6">
        <v>3.8</v>
      </c>
      <c r="G6">
        <f t="shared" si="0"/>
        <v>6.46</v>
      </c>
      <c r="H6" s="13">
        <v>2</v>
      </c>
      <c r="I6">
        <f t="shared" si="1"/>
        <v>4.46</v>
      </c>
      <c r="J6">
        <f t="shared" si="2"/>
        <v>21408</v>
      </c>
      <c r="K6">
        <f t="shared" si="3"/>
        <v>9600</v>
      </c>
    </row>
    <row r="7" spans="1:11" x14ac:dyDescent="0.25">
      <c r="A7" t="s">
        <v>78</v>
      </c>
    </row>
    <row r="8" spans="1:11" x14ac:dyDescent="0.25">
      <c r="A8" t="s">
        <v>17</v>
      </c>
      <c r="B8" s="13">
        <v>20</v>
      </c>
      <c r="C8" s="13">
        <v>120</v>
      </c>
      <c r="E8" s="13">
        <v>120</v>
      </c>
      <c r="F8">
        <v>3.5</v>
      </c>
      <c r="G8">
        <f t="shared" si="0"/>
        <v>4.2</v>
      </c>
      <c r="H8" s="13">
        <v>1</v>
      </c>
      <c r="I8">
        <f t="shared" si="1"/>
        <v>3.2</v>
      </c>
      <c r="J8">
        <f t="shared" si="2"/>
        <v>7680</v>
      </c>
      <c r="K8">
        <f t="shared" si="3"/>
        <v>2400</v>
      </c>
    </row>
    <row r="9" spans="1:11" x14ac:dyDescent="0.25">
      <c r="A9" t="s">
        <v>18</v>
      </c>
      <c r="B9" s="13">
        <v>20</v>
      </c>
      <c r="C9" s="13">
        <v>130</v>
      </c>
      <c r="E9" s="13">
        <v>50</v>
      </c>
      <c r="F9">
        <v>4</v>
      </c>
      <c r="G9">
        <f t="shared" si="0"/>
        <v>5.2</v>
      </c>
      <c r="H9" s="13">
        <v>1</v>
      </c>
      <c r="I9">
        <f t="shared" si="1"/>
        <v>4.2</v>
      </c>
      <c r="J9">
        <f t="shared" si="2"/>
        <v>4200</v>
      </c>
      <c r="K9">
        <f t="shared" si="3"/>
        <v>1000</v>
      </c>
    </row>
    <row r="10" spans="1:11" x14ac:dyDescent="0.25">
      <c r="A10" t="s">
        <v>19</v>
      </c>
      <c r="B10" s="13">
        <v>20</v>
      </c>
      <c r="C10" s="13">
        <v>135</v>
      </c>
      <c r="E10" s="13">
        <v>60</v>
      </c>
      <c r="F10">
        <v>4.2</v>
      </c>
      <c r="G10">
        <f t="shared" si="0"/>
        <v>5.67</v>
      </c>
      <c r="H10" s="13">
        <v>2</v>
      </c>
      <c r="I10">
        <f t="shared" si="1"/>
        <v>3.67</v>
      </c>
      <c r="J10">
        <f t="shared" si="2"/>
        <v>4404</v>
      </c>
      <c r="K10">
        <f t="shared" si="3"/>
        <v>2400</v>
      </c>
    </row>
    <row r="11" spans="1:11" x14ac:dyDescent="0.25">
      <c r="A11" t="s">
        <v>79</v>
      </c>
    </row>
    <row r="12" spans="1:11" x14ac:dyDescent="0.25">
      <c r="A12" t="s">
        <v>14</v>
      </c>
      <c r="B12" s="13">
        <v>4</v>
      </c>
      <c r="C12" s="13">
        <v>250</v>
      </c>
      <c r="E12" s="13">
        <f>365-E13</f>
        <v>305</v>
      </c>
      <c r="F12">
        <v>2.4</v>
      </c>
      <c r="G12">
        <f t="shared" si="0"/>
        <v>6</v>
      </c>
      <c r="H12" s="13">
        <v>0</v>
      </c>
      <c r="I12">
        <f t="shared" si="1"/>
        <v>6</v>
      </c>
      <c r="J12">
        <f t="shared" si="2"/>
        <v>7320</v>
      </c>
      <c r="K12">
        <f t="shared" si="3"/>
        <v>0</v>
      </c>
    </row>
    <row r="13" spans="1:11" x14ac:dyDescent="0.25">
      <c r="A13" t="s">
        <v>20</v>
      </c>
      <c r="B13" s="13">
        <v>4</v>
      </c>
      <c r="C13" s="13">
        <v>250</v>
      </c>
      <c r="E13" s="13">
        <v>60</v>
      </c>
      <c r="F13">
        <v>2.8</v>
      </c>
      <c r="G13">
        <f t="shared" si="0"/>
        <v>7</v>
      </c>
      <c r="H13" s="13">
        <v>2</v>
      </c>
      <c r="I13">
        <f t="shared" si="1"/>
        <v>5</v>
      </c>
      <c r="J13">
        <f t="shared" si="2"/>
        <v>1200</v>
      </c>
      <c r="K13">
        <f t="shared" si="3"/>
        <v>480</v>
      </c>
    </row>
    <row r="14" spans="1:11" x14ac:dyDescent="0.25">
      <c r="A14" t="s">
        <v>80</v>
      </c>
      <c r="B14" s="13">
        <v>2</v>
      </c>
      <c r="C14" s="13">
        <v>200</v>
      </c>
      <c r="E14" s="13">
        <v>365</v>
      </c>
      <c r="F14">
        <v>3.5</v>
      </c>
      <c r="G14">
        <f t="shared" si="0"/>
        <v>7</v>
      </c>
      <c r="H14" s="13">
        <v>2</v>
      </c>
      <c r="I14">
        <f t="shared" si="1"/>
        <v>5</v>
      </c>
      <c r="J14">
        <f t="shared" si="2"/>
        <v>3650</v>
      </c>
      <c r="K14">
        <f t="shared" si="3"/>
        <v>1460</v>
      </c>
    </row>
    <row r="15" spans="1:11" s="2" customFormat="1" x14ac:dyDescent="0.25"/>
    <row r="16" spans="1:11" x14ac:dyDescent="0.25">
      <c r="C16" s="6" t="s">
        <v>21</v>
      </c>
      <c r="D16" s="6" t="s">
        <v>22</v>
      </c>
    </row>
    <row r="17" spans="1:11" x14ac:dyDescent="0.25">
      <c r="C17" s="6" t="s">
        <v>2</v>
      </c>
      <c r="D17" s="6" t="s">
        <v>2</v>
      </c>
    </row>
    <row r="18" spans="1:11" x14ac:dyDescent="0.25">
      <c r="A18" t="s">
        <v>81</v>
      </c>
      <c r="B18" s="13">
        <v>200</v>
      </c>
      <c r="C18" s="13">
        <v>10</v>
      </c>
      <c r="D18" s="13">
        <v>45</v>
      </c>
      <c r="E18" s="13">
        <v>60</v>
      </c>
      <c r="F18">
        <v>6</v>
      </c>
      <c r="G18">
        <f>AVERAGE(C18:D18)*F18/100</f>
        <v>1.65</v>
      </c>
      <c r="H18" s="13">
        <v>0.5</v>
      </c>
      <c r="I18">
        <f t="shared" si="1"/>
        <v>1.1499999999999999</v>
      </c>
      <c r="J18">
        <f t="shared" si="2"/>
        <v>13800</v>
      </c>
      <c r="K18">
        <f t="shared" si="3"/>
        <v>6000</v>
      </c>
    </row>
    <row r="19" spans="1:11" x14ac:dyDescent="0.25">
      <c r="A19" t="s">
        <v>82</v>
      </c>
      <c r="B19" s="13">
        <v>200</v>
      </c>
      <c r="C19" s="13">
        <v>45</v>
      </c>
      <c r="D19" s="13">
        <v>115</v>
      </c>
      <c r="E19" s="13">
        <v>175</v>
      </c>
      <c r="F19">
        <v>4</v>
      </c>
      <c r="G19">
        <f>AVERAGE(C19:D19)*F19/100</f>
        <v>3.2</v>
      </c>
      <c r="H19" s="13">
        <v>1.5</v>
      </c>
      <c r="I19">
        <f t="shared" si="1"/>
        <v>1.7000000000000002</v>
      </c>
      <c r="J19">
        <f t="shared" si="2"/>
        <v>59500.000000000015</v>
      </c>
      <c r="K19">
        <f>H19*E19*B19</f>
        <v>52500</v>
      </c>
    </row>
    <row r="21" spans="1:11" x14ac:dyDescent="0.25">
      <c r="I21" s="39" t="s">
        <v>26</v>
      </c>
      <c r="J21" s="40"/>
    </row>
    <row r="22" spans="1:11" x14ac:dyDescent="0.25">
      <c r="I22" s="41" t="s">
        <v>90</v>
      </c>
      <c r="J22" s="45">
        <f>SUM(J4:J19)</f>
        <v>219434</v>
      </c>
    </row>
    <row r="23" spans="1:11" x14ac:dyDescent="0.25">
      <c r="I23" s="42" t="s">
        <v>91</v>
      </c>
      <c r="J23" s="43">
        <f>J22/2000</f>
        <v>109.717</v>
      </c>
    </row>
    <row r="24" spans="1:11" x14ac:dyDescent="0.25">
      <c r="I24" s="39" t="s">
        <v>27</v>
      </c>
      <c r="J24" s="44"/>
    </row>
    <row r="25" spans="1:11" x14ac:dyDescent="0.25">
      <c r="I25" s="41" t="s">
        <v>90</v>
      </c>
      <c r="J25" s="45">
        <f>SUM(K4:K19)</f>
        <v>81840</v>
      </c>
    </row>
    <row r="26" spans="1:11" x14ac:dyDescent="0.25">
      <c r="I26" s="42" t="s">
        <v>91</v>
      </c>
      <c r="J26" s="43">
        <f>J25/2000</f>
        <v>40.92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6" workbookViewId="0">
      <selection activeCell="B30" sqref="B30"/>
    </sheetView>
  </sheetViews>
  <sheetFormatPr defaultRowHeight="15" x14ac:dyDescent="0.25"/>
  <cols>
    <col min="1" max="1" width="18.85546875" customWidth="1"/>
    <col min="2" max="2" width="27.42578125" customWidth="1"/>
    <col min="15" max="15" width="21.85546875" customWidth="1"/>
    <col min="16" max="16" width="8.28515625" customWidth="1"/>
  </cols>
  <sheetData>
    <row r="1" spans="1:14" x14ac:dyDescent="0.25">
      <c r="A1" s="1" t="s">
        <v>66</v>
      </c>
    </row>
    <row r="2" spans="1:14" x14ac:dyDescent="0.25">
      <c r="A2" t="s">
        <v>56</v>
      </c>
      <c r="B2" t="s">
        <v>57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36</v>
      </c>
      <c r="K2" s="2" t="s">
        <v>37</v>
      </c>
      <c r="L2" s="2" t="s">
        <v>38</v>
      </c>
      <c r="M2" s="2" t="s">
        <v>39</v>
      </c>
      <c r="N2" s="2" t="s">
        <v>40</v>
      </c>
    </row>
    <row r="3" spans="1:14" x14ac:dyDescent="0.25">
      <c r="A3" t="s">
        <v>83</v>
      </c>
      <c r="B3" t="s">
        <v>58</v>
      </c>
      <c r="C3" s="13">
        <v>80</v>
      </c>
      <c r="D3" s="13">
        <v>80</v>
      </c>
      <c r="E3" s="13">
        <v>80</v>
      </c>
      <c r="F3" s="13"/>
      <c r="G3" s="13"/>
      <c r="H3" s="13"/>
      <c r="I3" s="13"/>
      <c r="J3" s="13">
        <v>80</v>
      </c>
      <c r="K3" s="13">
        <v>80</v>
      </c>
      <c r="L3" s="13">
        <v>80</v>
      </c>
      <c r="M3" s="13">
        <v>80</v>
      </c>
      <c r="N3" s="13">
        <v>80</v>
      </c>
    </row>
    <row r="4" spans="1:14" x14ac:dyDescent="0.25">
      <c r="B4" t="s">
        <v>59</v>
      </c>
      <c r="C4" s="13"/>
      <c r="D4" s="13"/>
      <c r="E4" s="13"/>
      <c r="F4" s="13">
        <v>80</v>
      </c>
      <c r="G4" s="13"/>
      <c r="H4" s="13"/>
      <c r="I4" s="13"/>
      <c r="J4" s="13"/>
      <c r="K4" s="13"/>
      <c r="L4" s="13"/>
      <c r="M4" s="13"/>
      <c r="N4" s="13"/>
    </row>
    <row r="5" spans="1:14" x14ac:dyDescent="0.25">
      <c r="B5" t="s">
        <v>60</v>
      </c>
      <c r="C5" s="13"/>
      <c r="D5" s="13"/>
      <c r="E5" s="13"/>
      <c r="F5" s="13"/>
      <c r="G5" s="13">
        <v>80</v>
      </c>
      <c r="H5" s="13">
        <v>80</v>
      </c>
      <c r="I5" s="13">
        <v>80</v>
      </c>
      <c r="J5" s="13"/>
      <c r="K5" s="13"/>
      <c r="L5" s="13"/>
      <c r="M5" s="13"/>
      <c r="N5" s="13"/>
    </row>
    <row r="6" spans="1:14" x14ac:dyDescent="0.25">
      <c r="A6" t="s">
        <v>78</v>
      </c>
      <c r="B6" t="s">
        <v>61</v>
      </c>
      <c r="C6" s="13">
        <v>20</v>
      </c>
      <c r="D6" s="13">
        <v>20</v>
      </c>
      <c r="E6" s="13">
        <v>20</v>
      </c>
      <c r="F6" s="13"/>
      <c r="G6" s="13"/>
      <c r="H6" s="13"/>
      <c r="I6" s="13"/>
      <c r="J6" s="13">
        <v>20</v>
      </c>
      <c r="K6" s="13">
        <v>20</v>
      </c>
      <c r="L6" s="13">
        <v>20</v>
      </c>
      <c r="M6" s="13">
        <v>20</v>
      </c>
      <c r="N6" s="13">
        <v>20</v>
      </c>
    </row>
    <row r="7" spans="1:14" x14ac:dyDescent="0.25">
      <c r="B7" t="s">
        <v>62</v>
      </c>
      <c r="C7" s="13"/>
      <c r="D7" s="13"/>
      <c r="E7" s="13"/>
      <c r="F7" s="13">
        <v>20</v>
      </c>
      <c r="G7" s="13"/>
      <c r="H7" s="13"/>
      <c r="I7" s="13"/>
      <c r="J7" s="13"/>
      <c r="K7" s="13"/>
      <c r="L7" s="13"/>
      <c r="M7" s="13"/>
      <c r="N7" s="13"/>
    </row>
    <row r="8" spans="1:14" x14ac:dyDescent="0.25">
      <c r="B8" t="s">
        <v>63</v>
      </c>
      <c r="C8" s="13"/>
      <c r="D8" s="13"/>
      <c r="E8" s="13"/>
      <c r="F8" s="13"/>
      <c r="G8" s="13">
        <v>20</v>
      </c>
      <c r="H8" s="13">
        <v>20</v>
      </c>
      <c r="I8" s="13">
        <v>20</v>
      </c>
      <c r="J8" s="13"/>
      <c r="K8" s="13"/>
      <c r="L8" s="13"/>
      <c r="M8" s="13"/>
      <c r="N8" s="13"/>
    </row>
    <row r="9" spans="1:14" x14ac:dyDescent="0.25">
      <c r="A9" t="s">
        <v>79</v>
      </c>
      <c r="B9" t="s">
        <v>58</v>
      </c>
      <c r="C9" s="13">
        <v>4</v>
      </c>
      <c r="D9" s="13">
        <v>4</v>
      </c>
      <c r="E9" s="13">
        <v>4</v>
      </c>
      <c r="F9" s="13">
        <v>4</v>
      </c>
      <c r="G9" s="13">
        <v>4</v>
      </c>
      <c r="H9" s="13">
        <v>4</v>
      </c>
      <c r="I9" s="13">
        <v>4</v>
      </c>
      <c r="J9" s="13">
        <v>4</v>
      </c>
      <c r="K9" s="13">
        <v>4</v>
      </c>
      <c r="L9" s="13">
        <v>4</v>
      </c>
      <c r="M9" s="13"/>
      <c r="N9" s="13"/>
    </row>
    <row r="10" spans="1:14" x14ac:dyDescent="0.25">
      <c r="B10" t="s">
        <v>64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>
        <v>4</v>
      </c>
      <c r="N10" s="13">
        <v>4</v>
      </c>
    </row>
    <row r="11" spans="1:14" x14ac:dyDescent="0.25">
      <c r="A11" t="s">
        <v>80</v>
      </c>
      <c r="B11" t="s">
        <v>61</v>
      </c>
      <c r="C11" s="13">
        <v>2</v>
      </c>
      <c r="D11" s="13">
        <v>2</v>
      </c>
      <c r="E11" s="13">
        <v>2</v>
      </c>
      <c r="F11" s="13">
        <v>2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>
        <v>2</v>
      </c>
      <c r="M11" s="13">
        <v>2</v>
      </c>
      <c r="N11" s="13">
        <v>2</v>
      </c>
    </row>
    <row r="12" spans="1:14" s="6" customFormat="1" x14ac:dyDescent="0.25">
      <c r="B12" s="7" t="s">
        <v>65</v>
      </c>
      <c r="C12" s="8"/>
      <c r="D12" s="8"/>
      <c r="E12" s="8"/>
      <c r="F12" s="8"/>
      <c r="G12" s="8">
        <v>15</v>
      </c>
      <c r="H12" s="8">
        <v>25</v>
      </c>
      <c r="I12" s="8">
        <v>40</v>
      </c>
      <c r="J12" s="8">
        <v>55</v>
      </c>
      <c r="K12" s="8">
        <v>70</v>
      </c>
      <c r="L12" s="8">
        <v>85</v>
      </c>
      <c r="M12" s="8">
        <v>100</v>
      </c>
      <c r="N12" s="8">
        <v>110</v>
      </c>
    </row>
    <row r="13" spans="1:14" x14ac:dyDescent="0.25">
      <c r="A13" t="s">
        <v>81</v>
      </c>
      <c r="B13" t="s">
        <v>61</v>
      </c>
      <c r="C13" s="13"/>
      <c r="D13" s="13"/>
      <c r="E13" s="13"/>
      <c r="F13" s="13"/>
      <c r="G13" s="13">
        <v>175</v>
      </c>
      <c r="H13" s="13">
        <v>175</v>
      </c>
      <c r="I13" s="13">
        <v>175</v>
      </c>
      <c r="J13" s="13"/>
      <c r="K13" s="13"/>
      <c r="L13" s="13"/>
      <c r="M13" s="13"/>
      <c r="N13" s="13"/>
    </row>
    <row r="14" spans="1:14" x14ac:dyDescent="0.25">
      <c r="A14" t="s">
        <v>82</v>
      </c>
      <c r="B14" t="s">
        <v>61</v>
      </c>
      <c r="C14" s="13"/>
      <c r="D14" s="13"/>
      <c r="E14" s="13"/>
      <c r="F14" s="13"/>
      <c r="G14" s="13"/>
      <c r="H14" s="13"/>
      <c r="I14" s="13"/>
      <c r="J14" s="13">
        <v>175</v>
      </c>
      <c r="K14" s="13">
        <v>175</v>
      </c>
      <c r="L14" s="13">
        <v>175</v>
      </c>
      <c r="M14" s="13">
        <v>175</v>
      </c>
      <c r="N14" s="13">
        <v>175</v>
      </c>
    </row>
    <row r="17" spans="1:14" x14ac:dyDescent="0.25">
      <c r="A17" s="1" t="s">
        <v>67</v>
      </c>
    </row>
    <row r="18" spans="1:14" x14ac:dyDescent="0.25">
      <c r="A18" t="s">
        <v>56</v>
      </c>
      <c r="B18" t="s">
        <v>57</v>
      </c>
      <c r="C18" s="2" t="s">
        <v>29</v>
      </c>
      <c r="D18" s="2" t="s">
        <v>30</v>
      </c>
      <c r="E18" s="2" t="s">
        <v>31</v>
      </c>
      <c r="F18" s="2" t="s">
        <v>32</v>
      </c>
      <c r="G18" s="2" t="s">
        <v>33</v>
      </c>
      <c r="H18" s="2" t="s">
        <v>34</v>
      </c>
      <c r="I18" s="2" t="s">
        <v>35</v>
      </c>
      <c r="J18" s="2" t="s">
        <v>36</v>
      </c>
      <c r="K18" s="2" t="s">
        <v>37</v>
      </c>
      <c r="L18" s="2" t="s">
        <v>38</v>
      </c>
      <c r="M18" s="2" t="s">
        <v>39</v>
      </c>
      <c r="N18" s="2" t="s">
        <v>40</v>
      </c>
    </row>
    <row r="19" spans="1:14" x14ac:dyDescent="0.25">
      <c r="A19" t="s">
        <v>84</v>
      </c>
      <c r="B19" t="s">
        <v>58</v>
      </c>
      <c r="C19" s="18">
        <f>'monthly animal intake'!C3*'yearly animal intake'!$I$4</f>
        <v>326.39999999999998</v>
      </c>
      <c r="D19" s="18">
        <f>'monthly animal intake'!D3*'yearly animal intake'!$I$4</f>
        <v>326.39999999999998</v>
      </c>
      <c r="E19" s="18">
        <f>'monthly animal intake'!E3*'yearly animal intake'!$I$4</f>
        <v>326.39999999999998</v>
      </c>
      <c r="F19" s="18">
        <f>'monthly animal intake'!F3*'yearly animal intake'!$I$4</f>
        <v>0</v>
      </c>
      <c r="G19" s="18">
        <f>'monthly animal intake'!G3*'yearly animal intake'!$I$4</f>
        <v>0</v>
      </c>
      <c r="H19" s="18">
        <f>'monthly animal intake'!H3*'yearly animal intake'!$I$4</f>
        <v>0</v>
      </c>
      <c r="I19" s="18">
        <f>'monthly animal intake'!I3*'yearly animal intake'!$I$4</f>
        <v>0</v>
      </c>
      <c r="J19" s="18">
        <f>'monthly animal intake'!J3*'yearly animal intake'!$I$4</f>
        <v>326.39999999999998</v>
      </c>
      <c r="K19" s="18">
        <f>'monthly animal intake'!K3*'yearly animal intake'!$I$4</f>
        <v>326.39999999999998</v>
      </c>
      <c r="L19" s="18">
        <f>'monthly animal intake'!L3*'yearly animal intake'!$I$4</f>
        <v>326.39999999999998</v>
      </c>
      <c r="M19" s="18">
        <f>'monthly animal intake'!M3*'yearly animal intake'!$I$4</f>
        <v>326.39999999999998</v>
      </c>
      <c r="N19" s="18">
        <f>'monthly animal intake'!N3*'yearly animal intake'!$I$4</f>
        <v>326.39999999999998</v>
      </c>
    </row>
    <row r="20" spans="1:14" x14ac:dyDescent="0.25">
      <c r="B20" t="s">
        <v>59</v>
      </c>
      <c r="C20" s="18">
        <f>C4*'yearly animal intake'!$I$5</f>
        <v>0</v>
      </c>
      <c r="D20" s="18">
        <f>D4*'yearly animal intake'!$I$5</f>
        <v>0</v>
      </c>
      <c r="E20" s="18">
        <f>E4*'yearly animal intake'!$I$5</f>
        <v>0</v>
      </c>
      <c r="F20" s="18">
        <f>F4*'yearly animal intake'!$I$5</f>
        <v>260.79999999999995</v>
      </c>
      <c r="G20" s="18">
        <f>G4*'yearly animal intake'!$I$5</f>
        <v>0</v>
      </c>
      <c r="H20" s="18">
        <f>H4*'yearly animal intake'!$I$5</f>
        <v>0</v>
      </c>
      <c r="I20" s="18">
        <f>I4*'yearly animal intake'!$I$5</f>
        <v>0</v>
      </c>
      <c r="J20" s="18">
        <f>J4*'yearly animal intake'!$I$5</f>
        <v>0</v>
      </c>
      <c r="K20" s="18">
        <f>K4*'yearly animal intake'!$I$5</f>
        <v>0</v>
      </c>
      <c r="L20" s="18">
        <f>L4*'yearly animal intake'!$I$5</f>
        <v>0</v>
      </c>
      <c r="M20" s="18">
        <f>M4*'yearly animal intake'!$I$5</f>
        <v>0</v>
      </c>
      <c r="N20" s="18">
        <f>N4*'yearly animal intake'!$I$5</f>
        <v>0</v>
      </c>
    </row>
    <row r="21" spans="1:14" x14ac:dyDescent="0.25">
      <c r="B21" t="s">
        <v>60</v>
      </c>
      <c r="C21" s="18">
        <f>C5*'yearly animal intake'!$I$6</f>
        <v>0</v>
      </c>
      <c r="D21" s="18">
        <f>D5*'yearly animal intake'!$I$6</f>
        <v>0</v>
      </c>
      <c r="E21" s="18">
        <f>E5*'yearly animal intake'!$I$6</f>
        <v>0</v>
      </c>
      <c r="F21" s="18">
        <f>F5*'yearly animal intake'!$I$6</f>
        <v>0</v>
      </c>
      <c r="G21" s="18">
        <f>G5*'yearly animal intake'!$I$6</f>
        <v>356.8</v>
      </c>
      <c r="H21" s="18">
        <f>H5*'yearly animal intake'!$I$6</f>
        <v>356.8</v>
      </c>
      <c r="I21" s="18">
        <f>I5*'yearly animal intake'!$I$6</f>
        <v>356.8</v>
      </c>
      <c r="J21" s="18">
        <f>J5*'yearly animal intake'!$I$6</f>
        <v>0</v>
      </c>
      <c r="K21" s="18">
        <f>K5*'yearly animal intake'!$I$6</f>
        <v>0</v>
      </c>
      <c r="L21" s="18">
        <f>L5*'yearly animal intake'!$I$6</f>
        <v>0</v>
      </c>
      <c r="M21" s="18">
        <f>M5*'yearly animal intake'!$I$6</f>
        <v>0</v>
      </c>
      <c r="N21" s="18">
        <f>N5*'yearly animal intake'!$I$6</f>
        <v>0</v>
      </c>
    </row>
    <row r="22" spans="1:14" x14ac:dyDescent="0.25">
      <c r="A22" t="s">
        <v>78</v>
      </c>
      <c r="B22" t="s">
        <v>61</v>
      </c>
      <c r="C22" s="18">
        <f>C6*'yearly animal intake'!$I$8</f>
        <v>64</v>
      </c>
      <c r="D22" s="18">
        <f>D6*'yearly animal intake'!$I$8</f>
        <v>64</v>
      </c>
      <c r="E22" s="18">
        <f>E6*'yearly animal intake'!$I$8</f>
        <v>64</v>
      </c>
      <c r="F22" s="18">
        <f>F6*'yearly animal intake'!$I$8</f>
        <v>0</v>
      </c>
      <c r="G22" s="18">
        <f>G6*'yearly animal intake'!$I$8</f>
        <v>0</v>
      </c>
      <c r="H22" s="18">
        <f>H6*'yearly animal intake'!$I$8</f>
        <v>0</v>
      </c>
      <c r="I22" s="18">
        <f>I6*'yearly animal intake'!$I$8</f>
        <v>0</v>
      </c>
      <c r="J22" s="18">
        <f>J6*'yearly animal intake'!$I$8</f>
        <v>64</v>
      </c>
      <c r="K22" s="18">
        <f>K6*'yearly animal intake'!$I$8</f>
        <v>64</v>
      </c>
      <c r="L22" s="18">
        <f>L6*'yearly animal intake'!$I$8</f>
        <v>64</v>
      </c>
      <c r="M22" s="18">
        <f>M6*'yearly animal intake'!$I$8</f>
        <v>64</v>
      </c>
      <c r="N22" s="18">
        <f>N6*'yearly animal intake'!$I$8</f>
        <v>64</v>
      </c>
    </row>
    <row r="23" spans="1:14" x14ac:dyDescent="0.25">
      <c r="B23" t="s">
        <v>62</v>
      </c>
      <c r="C23" s="18">
        <f>C7*'yearly animal intake'!$I$9</f>
        <v>0</v>
      </c>
      <c r="D23" s="18">
        <f>D7*'yearly animal intake'!$I$9</f>
        <v>0</v>
      </c>
      <c r="E23" s="18">
        <f>E7*'yearly animal intake'!$I$9</f>
        <v>0</v>
      </c>
      <c r="F23" s="18">
        <f>F7*'yearly animal intake'!$I$9</f>
        <v>84</v>
      </c>
      <c r="G23" s="18">
        <f>G7*'yearly animal intake'!$I$9</f>
        <v>0</v>
      </c>
      <c r="H23" s="18">
        <f>H7*'yearly animal intake'!$I$9</f>
        <v>0</v>
      </c>
      <c r="I23" s="18">
        <f>I7*'yearly animal intake'!$I$9</f>
        <v>0</v>
      </c>
      <c r="J23" s="18">
        <f>J7*'yearly animal intake'!$I$9</f>
        <v>0</v>
      </c>
      <c r="K23" s="18">
        <f>K7*'yearly animal intake'!$I$9</f>
        <v>0</v>
      </c>
      <c r="L23" s="18">
        <f>L7*'yearly animal intake'!$I$9</f>
        <v>0</v>
      </c>
      <c r="M23" s="18">
        <f>M7*'yearly animal intake'!$I$9</f>
        <v>0</v>
      </c>
      <c r="N23" s="18">
        <f>N7*'yearly animal intake'!$I$9</f>
        <v>0</v>
      </c>
    </row>
    <row r="24" spans="1:14" x14ac:dyDescent="0.25">
      <c r="B24" t="s">
        <v>63</v>
      </c>
      <c r="C24" s="18">
        <f>C8*'yearly animal intake'!$I$10</f>
        <v>0</v>
      </c>
      <c r="D24" s="18">
        <f>D8*'yearly animal intake'!$I$10</f>
        <v>0</v>
      </c>
      <c r="E24" s="18">
        <f>E8*'yearly animal intake'!$I$10</f>
        <v>0</v>
      </c>
      <c r="F24" s="18">
        <f>F8*'yearly animal intake'!$I$10</f>
        <v>0</v>
      </c>
      <c r="G24" s="18">
        <f>G8*'yearly animal intake'!$I$10</f>
        <v>73.400000000000006</v>
      </c>
      <c r="H24" s="18">
        <f>H8*'yearly animal intake'!$I$10</f>
        <v>73.400000000000006</v>
      </c>
      <c r="I24" s="18">
        <f>I8*'yearly animal intake'!$I$10</f>
        <v>73.400000000000006</v>
      </c>
      <c r="J24" s="18">
        <f>J8*'yearly animal intake'!$I$10</f>
        <v>0</v>
      </c>
      <c r="K24" s="18">
        <f>K8*'yearly animal intake'!$I$10</f>
        <v>0</v>
      </c>
      <c r="L24" s="18">
        <f>L8*'yearly animal intake'!$I$10</f>
        <v>0</v>
      </c>
      <c r="M24" s="18">
        <f>M8*'yearly animal intake'!$I$10</f>
        <v>0</v>
      </c>
      <c r="N24" s="18">
        <f>N8*'yearly animal intake'!$I$10</f>
        <v>0</v>
      </c>
    </row>
    <row r="25" spans="1:14" x14ac:dyDescent="0.25">
      <c r="A25" t="s">
        <v>79</v>
      </c>
      <c r="B25" t="s">
        <v>58</v>
      </c>
      <c r="C25" s="18">
        <f>C9*'yearly animal intake'!$I$12</f>
        <v>24</v>
      </c>
      <c r="D25" s="18">
        <f>D9*'yearly animal intake'!$I$12</f>
        <v>24</v>
      </c>
      <c r="E25" s="18">
        <f>E9*'yearly animal intake'!$I$12</f>
        <v>24</v>
      </c>
      <c r="F25" s="18">
        <f>F9*'yearly animal intake'!$I$12</f>
        <v>24</v>
      </c>
      <c r="G25" s="18">
        <f>G9*'yearly animal intake'!$I$12</f>
        <v>24</v>
      </c>
      <c r="H25" s="18">
        <f>H9*'yearly animal intake'!$I$12</f>
        <v>24</v>
      </c>
      <c r="I25" s="18">
        <f>I9*'yearly animal intake'!$I$12</f>
        <v>24</v>
      </c>
      <c r="J25" s="18">
        <f>J9*'yearly animal intake'!$I$12</f>
        <v>24</v>
      </c>
      <c r="K25" s="18">
        <f>K9*'yearly animal intake'!$I$12</f>
        <v>24</v>
      </c>
      <c r="L25" s="18">
        <f>L9*'yearly animal intake'!$I$12</f>
        <v>24</v>
      </c>
      <c r="M25" s="18">
        <f>M9*'yearly animal intake'!$I$12</f>
        <v>0</v>
      </c>
      <c r="N25" s="18">
        <f>N9*'yearly animal intake'!$I$12</f>
        <v>0</v>
      </c>
    </row>
    <row r="26" spans="1:14" x14ac:dyDescent="0.25">
      <c r="B26" t="s">
        <v>64</v>
      </c>
      <c r="C26" s="18">
        <f>C10*'yearly animal intake'!$I$13</f>
        <v>0</v>
      </c>
      <c r="D26" s="18">
        <f>D10*'yearly animal intake'!$I$13</f>
        <v>0</v>
      </c>
      <c r="E26" s="18">
        <f>E10*'yearly animal intake'!$I$13</f>
        <v>0</v>
      </c>
      <c r="F26" s="18">
        <f>F10*'yearly animal intake'!$I$13</f>
        <v>0</v>
      </c>
      <c r="G26" s="18">
        <f>G10*'yearly animal intake'!$I$13</f>
        <v>0</v>
      </c>
      <c r="H26" s="18">
        <f>H10*'yearly animal intake'!$I$13</f>
        <v>0</v>
      </c>
      <c r="I26" s="18">
        <f>I10*'yearly animal intake'!$I$13</f>
        <v>0</v>
      </c>
      <c r="J26" s="18">
        <f>J10*'yearly animal intake'!$I$13</f>
        <v>0</v>
      </c>
      <c r="K26" s="18">
        <f>K10*'yearly animal intake'!$I$13</f>
        <v>0</v>
      </c>
      <c r="L26" s="18">
        <f>L10*'yearly animal intake'!$I$13</f>
        <v>0</v>
      </c>
      <c r="M26" s="18">
        <f>M10*'yearly animal intake'!$I$13</f>
        <v>20</v>
      </c>
      <c r="N26" s="18">
        <f>N10*'yearly animal intake'!$I$13</f>
        <v>20</v>
      </c>
    </row>
    <row r="27" spans="1:14" x14ac:dyDescent="0.25">
      <c r="A27" t="s">
        <v>80</v>
      </c>
      <c r="B27" t="s">
        <v>61</v>
      </c>
      <c r="C27" s="18">
        <f>C11*'yearly animal intake'!$I$14</f>
        <v>10</v>
      </c>
      <c r="D27" s="18">
        <f>D11*'yearly animal intake'!$I$14</f>
        <v>10</v>
      </c>
      <c r="E27" s="18">
        <f>E11*'yearly animal intake'!$I$14</f>
        <v>10</v>
      </c>
      <c r="F27" s="18">
        <f>F11*'yearly animal intake'!$I$14</f>
        <v>10</v>
      </c>
      <c r="G27" s="18">
        <f>G11*'yearly animal intake'!$I$14</f>
        <v>10</v>
      </c>
      <c r="H27" s="18">
        <f>H11*'yearly animal intake'!$I$14</f>
        <v>10</v>
      </c>
      <c r="I27" s="18">
        <f>I11*'yearly animal intake'!$I$14</f>
        <v>10</v>
      </c>
      <c r="J27" s="18">
        <f>J11*'yearly animal intake'!$I$14</f>
        <v>10</v>
      </c>
      <c r="K27" s="18">
        <f>K11*'yearly animal intake'!$I$14</f>
        <v>10</v>
      </c>
      <c r="L27" s="18">
        <f>L11*'yearly animal intake'!$I$14</f>
        <v>10</v>
      </c>
      <c r="M27" s="18">
        <f>M11*'yearly animal intake'!$I$14</f>
        <v>10</v>
      </c>
      <c r="N27" s="18">
        <f>N11*'yearly animal intake'!$I$14</f>
        <v>10</v>
      </c>
    </row>
    <row r="28" spans="1:14" x14ac:dyDescent="0.25">
      <c r="B28" t="s">
        <v>65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 x14ac:dyDescent="0.25">
      <c r="A29" t="s">
        <v>81</v>
      </c>
      <c r="B29" t="s">
        <v>61</v>
      </c>
      <c r="C29" s="18">
        <f>C13*C12*('yearly animal intake'!$I$18/('yearly animal intake'!$H$18+'yearly animal intake'!$I$18)*'yearly animal intake'!$F$18/100)</f>
        <v>0</v>
      </c>
      <c r="D29" s="18">
        <f>D13*D12*('yearly animal intake'!$I$18/('yearly animal intake'!$H$18+'yearly animal intake'!$I$18)*'yearly animal intake'!$F$18/100)</f>
        <v>0</v>
      </c>
      <c r="E29" s="18">
        <f>E13*E12*('yearly animal intake'!$I$18/('yearly animal intake'!$H$18+'yearly animal intake'!$I$18)*'yearly animal intake'!$F$18/100)</f>
        <v>0</v>
      </c>
      <c r="F29" s="18">
        <f>F13*F12*('yearly animal intake'!$I$18/('yearly animal intake'!$H$18+'yearly animal intake'!$I$18)*'yearly animal intake'!$F$18/100)</f>
        <v>0</v>
      </c>
      <c r="G29" s="18">
        <f>G13*G12*('yearly animal intake'!$I$18/('yearly animal intake'!$H$18+'yearly animal intake'!$I$18)*'yearly animal intake'!$F$18/100)</f>
        <v>109.77272727272727</v>
      </c>
      <c r="H29" s="18">
        <f>H13*H12*('yearly animal intake'!$I$18/('yearly animal intake'!$H$18+'yearly animal intake'!$I$18)*'yearly animal intake'!$F$18/100)</f>
        <v>182.95454545454544</v>
      </c>
      <c r="I29" s="18">
        <f>I13*I12*('yearly animal intake'!$I$18/('yearly animal intake'!$H$18+'yearly animal intake'!$I$18)*'yearly animal intake'!$F$18/100)</f>
        <v>292.72727272727269</v>
      </c>
      <c r="J29" s="18">
        <f>J13*J12*('yearly animal intake'!$I$18/('yearly animal intake'!$H$18+'yearly animal intake'!$I$18)*'yearly animal intake'!$F$18/100)</f>
        <v>0</v>
      </c>
      <c r="K29" s="18">
        <f>K13*K12*('yearly animal intake'!$I$18/('yearly animal intake'!$H$18+'yearly animal intake'!$I$18)*'yearly animal intake'!$F$18/100)</f>
        <v>0</v>
      </c>
      <c r="L29" s="18">
        <f>L13*L12*('yearly animal intake'!$I$18/('yearly animal intake'!$H$18+'yearly animal intake'!$I$18)*'yearly animal intake'!$F$18/100)</f>
        <v>0</v>
      </c>
      <c r="M29" s="18">
        <f>M13*M12*('yearly animal intake'!$I$18/('yearly animal intake'!$H$18+'yearly animal intake'!$I$18)*'yearly animal intake'!$F$18/100)</f>
        <v>0</v>
      </c>
      <c r="N29" s="18">
        <f>N13*N12*('yearly animal intake'!$I$18/('yearly animal intake'!$H$18+'yearly animal intake'!$I$18)*'yearly animal intake'!$F$18/100)</f>
        <v>0</v>
      </c>
    </row>
    <row r="30" spans="1:14" x14ac:dyDescent="0.25">
      <c r="A30" t="s">
        <v>82</v>
      </c>
      <c r="B30" t="s">
        <v>61</v>
      </c>
      <c r="C30" s="18">
        <f>C14*C12*('yearly animal intake'!$I$19/('yearly animal intake'!$I$19+'yearly animal intake'!$H$19)*'yearly animal intake'!$F$19/100)</f>
        <v>0</v>
      </c>
      <c r="D30" s="18">
        <f>D14*D12*('yearly animal intake'!$I$19/('yearly animal intake'!$I$19+'yearly animal intake'!$H$19)*'yearly animal intake'!$F$19/100)</f>
        <v>0</v>
      </c>
      <c r="E30" s="18">
        <f>E14*E12*('yearly animal intake'!$I$19/('yearly animal intake'!$I$19+'yearly animal intake'!$H$19)*'yearly animal intake'!$F$19/100)</f>
        <v>0</v>
      </c>
      <c r="F30" s="18">
        <f>F14*F12*('yearly animal intake'!$I$19/('yearly animal intake'!$I$19+'yearly animal intake'!$H$19)*'yearly animal intake'!$F$19/100)</f>
        <v>0</v>
      </c>
      <c r="G30" s="18">
        <f>G14*G12*('yearly animal intake'!$I$19/('yearly animal intake'!$I$19+'yearly animal intake'!$H$19)*'yearly animal intake'!$F$19/100)</f>
        <v>0</v>
      </c>
      <c r="H30" s="18">
        <f>H14*H12*('yearly animal intake'!$I$19/('yearly animal intake'!$I$19+'yearly animal intake'!$H$19)*'yearly animal intake'!$F$19/100)</f>
        <v>0</v>
      </c>
      <c r="I30" s="18">
        <f>I14*I12*('yearly animal intake'!$I$19/('yearly animal intake'!$I$19+'yearly animal intake'!$H$19)*'yearly animal intake'!$F$19/100)</f>
        <v>0</v>
      </c>
      <c r="J30" s="18">
        <f>J14*J12*('yearly animal intake'!$I$19/('yearly animal intake'!$I$19+'yearly animal intake'!$H$19)*'yearly animal intake'!$F$19/100)</f>
        <v>204.53125000000003</v>
      </c>
      <c r="K30" s="18">
        <f>K14*K12*('yearly animal intake'!$I$19/('yearly animal intake'!$I$19+'yearly animal intake'!$H$19)*'yearly animal intake'!$F$19/100)</f>
        <v>260.3125</v>
      </c>
      <c r="L30" s="18">
        <f>L14*L12*('yearly animal intake'!$I$19/('yearly animal intake'!$I$19+'yearly animal intake'!$H$19)*'yearly animal intake'!$F$19/100)</f>
        <v>316.09375</v>
      </c>
      <c r="M30" s="18">
        <f>M14*M12*('yearly animal intake'!$I$19/('yearly animal intake'!$I$19+'yearly animal intake'!$H$19)*'yearly animal intake'!$F$19/100)</f>
        <v>371.875</v>
      </c>
      <c r="N30" s="18">
        <f>N14*N12*('yearly animal intake'!$I$19/('yearly animal intake'!$I$19+'yearly animal intake'!$H$19)*'yearly animal intake'!$F$19/100)</f>
        <v>409.06250000000006</v>
      </c>
    </row>
    <row r="31" spans="1:14" x14ac:dyDescent="0.25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x14ac:dyDescent="0.25">
      <c r="A32" t="s">
        <v>68</v>
      </c>
      <c r="C32" s="18">
        <f t="shared" ref="C32:N32" si="0">SUM(C19:C30)</f>
        <v>424.4</v>
      </c>
      <c r="D32" s="18">
        <f t="shared" si="0"/>
        <v>424.4</v>
      </c>
      <c r="E32" s="18">
        <f t="shared" si="0"/>
        <v>424.4</v>
      </c>
      <c r="F32" s="18">
        <f t="shared" si="0"/>
        <v>378.79999999999995</v>
      </c>
      <c r="G32" s="18">
        <f t="shared" si="0"/>
        <v>573.9727272727273</v>
      </c>
      <c r="H32" s="18">
        <f t="shared" si="0"/>
        <v>647.15454545454554</v>
      </c>
      <c r="I32" s="18">
        <f t="shared" si="0"/>
        <v>756.92727272727279</v>
      </c>
      <c r="J32" s="18">
        <f t="shared" si="0"/>
        <v>628.93124999999998</v>
      </c>
      <c r="K32" s="18">
        <f t="shared" si="0"/>
        <v>684.71249999999998</v>
      </c>
      <c r="L32" s="18">
        <f t="shared" si="0"/>
        <v>740.49374999999998</v>
      </c>
      <c r="M32" s="18">
        <f t="shared" si="0"/>
        <v>792.27499999999998</v>
      </c>
      <c r="N32" s="18">
        <f t="shared" si="0"/>
        <v>829.46250000000009</v>
      </c>
    </row>
    <row r="33" spans="1:16" x14ac:dyDescent="0.25">
      <c r="A33" s="19" t="s">
        <v>69</v>
      </c>
      <c r="B33" s="19"/>
      <c r="C33" s="31">
        <f>C32*30/2000</f>
        <v>6.3659999999999997</v>
      </c>
      <c r="D33" s="32">
        <f t="shared" ref="D33:N33" si="1">D32*30/2000</f>
        <v>6.3659999999999997</v>
      </c>
      <c r="E33" s="32">
        <f t="shared" si="1"/>
        <v>6.3659999999999997</v>
      </c>
      <c r="F33" s="32">
        <f t="shared" si="1"/>
        <v>5.6819999999999995</v>
      </c>
      <c r="G33" s="32">
        <f t="shared" si="1"/>
        <v>8.60959090909091</v>
      </c>
      <c r="H33" s="32">
        <f t="shared" si="1"/>
        <v>9.7073181818181844</v>
      </c>
      <c r="I33" s="32">
        <f t="shared" si="1"/>
        <v>11.353909090909092</v>
      </c>
      <c r="J33" s="32">
        <f t="shared" si="1"/>
        <v>9.43396875</v>
      </c>
      <c r="K33" s="32">
        <f t="shared" si="1"/>
        <v>10.270687499999999</v>
      </c>
      <c r="L33" s="32">
        <f t="shared" si="1"/>
        <v>11.10740625</v>
      </c>
      <c r="M33" s="32">
        <f t="shared" si="1"/>
        <v>11.884124999999999</v>
      </c>
      <c r="N33" s="33">
        <f t="shared" si="1"/>
        <v>12.441937500000002</v>
      </c>
      <c r="O33" s="34" t="s">
        <v>89</v>
      </c>
      <c r="P33" s="33">
        <f>SUM(C33:N33)</f>
        <v>109.58894318181817</v>
      </c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t="s">
        <v>10</v>
      </c>
      <c r="B35" s="1" t="s">
        <v>85</v>
      </c>
      <c r="C35" s="18">
        <f>C19+C25</f>
        <v>350.4</v>
      </c>
      <c r="D35" s="18">
        <f t="shared" ref="D35:N35" si="2">D19+D25</f>
        <v>350.4</v>
      </c>
      <c r="E35" s="18">
        <f t="shared" si="2"/>
        <v>350.4</v>
      </c>
      <c r="F35" s="18">
        <f t="shared" si="2"/>
        <v>24</v>
      </c>
      <c r="G35" s="18">
        <f t="shared" si="2"/>
        <v>24</v>
      </c>
      <c r="H35" s="18">
        <f t="shared" si="2"/>
        <v>24</v>
      </c>
      <c r="I35" s="18">
        <f t="shared" si="2"/>
        <v>24</v>
      </c>
      <c r="J35" s="18">
        <f t="shared" si="2"/>
        <v>350.4</v>
      </c>
      <c r="K35" s="18">
        <f t="shared" si="2"/>
        <v>350.4</v>
      </c>
      <c r="L35" s="18">
        <f t="shared" si="2"/>
        <v>350.4</v>
      </c>
      <c r="M35" s="18">
        <f t="shared" si="2"/>
        <v>326.39999999999998</v>
      </c>
      <c r="N35" s="18">
        <f t="shared" si="2"/>
        <v>326.39999999999998</v>
      </c>
    </row>
    <row r="36" spans="1:16" x14ac:dyDescent="0.25">
      <c r="B36" s="1" t="s">
        <v>86</v>
      </c>
      <c r="C36" s="18">
        <f>C22+C26+C27+C30</f>
        <v>74</v>
      </c>
      <c r="D36" s="18">
        <f t="shared" ref="D36:N36" si="3">D22+D26+D27+D30</f>
        <v>74</v>
      </c>
      <c r="E36" s="18">
        <f t="shared" si="3"/>
        <v>74</v>
      </c>
      <c r="F36" s="18">
        <f t="shared" si="3"/>
        <v>10</v>
      </c>
      <c r="G36" s="18">
        <f t="shared" si="3"/>
        <v>10</v>
      </c>
      <c r="H36" s="18">
        <f t="shared" si="3"/>
        <v>10</v>
      </c>
      <c r="I36" s="18">
        <f t="shared" si="3"/>
        <v>10</v>
      </c>
      <c r="J36" s="18">
        <f t="shared" si="3"/>
        <v>278.53125</v>
      </c>
      <c r="K36" s="18">
        <f t="shared" si="3"/>
        <v>334.3125</v>
      </c>
      <c r="L36" s="18">
        <f t="shared" si="3"/>
        <v>390.09375</v>
      </c>
      <c r="M36" s="18">
        <f t="shared" si="3"/>
        <v>465.875</v>
      </c>
      <c r="N36" s="18">
        <f t="shared" si="3"/>
        <v>503.06250000000006</v>
      </c>
    </row>
    <row r="37" spans="1:16" x14ac:dyDescent="0.25">
      <c r="B37" s="1" t="s">
        <v>87</v>
      </c>
      <c r="C37" s="18">
        <f>C20+C21+C23+C24+C29</f>
        <v>0</v>
      </c>
      <c r="D37" s="18">
        <f t="shared" ref="D37:N37" si="4">D20+D21+D23+D24+D29</f>
        <v>0</v>
      </c>
      <c r="E37" s="18">
        <f t="shared" si="4"/>
        <v>0</v>
      </c>
      <c r="F37" s="18">
        <f t="shared" si="4"/>
        <v>344.79999999999995</v>
      </c>
      <c r="G37" s="18">
        <f t="shared" si="4"/>
        <v>539.9727272727273</v>
      </c>
      <c r="H37" s="18">
        <f t="shared" si="4"/>
        <v>613.15454545454554</v>
      </c>
      <c r="I37" s="18">
        <f t="shared" si="4"/>
        <v>722.92727272727279</v>
      </c>
      <c r="J37" s="18">
        <f t="shared" si="4"/>
        <v>0</v>
      </c>
      <c r="K37" s="18">
        <f t="shared" si="4"/>
        <v>0</v>
      </c>
      <c r="L37" s="18">
        <f t="shared" si="4"/>
        <v>0</v>
      </c>
      <c r="M37" s="18">
        <f t="shared" si="4"/>
        <v>0</v>
      </c>
      <c r="N37" s="18">
        <f t="shared" si="4"/>
        <v>0</v>
      </c>
    </row>
    <row r="38" spans="1:16" x14ac:dyDescent="0.25">
      <c r="B38" s="1"/>
    </row>
    <row r="39" spans="1:16" x14ac:dyDescent="0.25">
      <c r="A39" s="20" t="s">
        <v>88</v>
      </c>
      <c r="B39" s="19" t="s">
        <v>85</v>
      </c>
      <c r="C39" s="35">
        <f>C35/2000*30</f>
        <v>5.2560000000000002</v>
      </c>
      <c r="D39" s="36">
        <f t="shared" ref="D39:N39" si="5">D35/2000*30</f>
        <v>5.2560000000000002</v>
      </c>
      <c r="E39" s="36">
        <f t="shared" si="5"/>
        <v>5.2560000000000002</v>
      </c>
      <c r="F39" s="36">
        <f t="shared" si="5"/>
        <v>0.36</v>
      </c>
      <c r="G39" s="36">
        <f t="shared" si="5"/>
        <v>0.36</v>
      </c>
      <c r="H39" s="36">
        <f t="shared" si="5"/>
        <v>0.36</v>
      </c>
      <c r="I39" s="36">
        <f t="shared" si="5"/>
        <v>0.36</v>
      </c>
      <c r="J39" s="36">
        <f t="shared" si="5"/>
        <v>5.2560000000000002</v>
      </c>
      <c r="K39" s="36">
        <f t="shared" si="5"/>
        <v>5.2560000000000002</v>
      </c>
      <c r="L39" s="36">
        <f t="shared" si="5"/>
        <v>5.2560000000000002</v>
      </c>
      <c r="M39" s="36">
        <f t="shared" si="5"/>
        <v>4.8959999999999999</v>
      </c>
      <c r="N39" s="37">
        <f t="shared" si="5"/>
        <v>4.8959999999999999</v>
      </c>
    </row>
    <row r="40" spans="1:16" x14ac:dyDescent="0.25">
      <c r="A40" s="20"/>
      <c r="B40" s="19" t="s">
        <v>86</v>
      </c>
      <c r="C40" s="22">
        <f t="shared" ref="C40:N41" si="6">C36/2000*30</f>
        <v>1.1099999999999999</v>
      </c>
      <c r="D40" s="21">
        <f t="shared" si="6"/>
        <v>1.1099999999999999</v>
      </c>
      <c r="E40" s="21">
        <f t="shared" si="6"/>
        <v>1.1099999999999999</v>
      </c>
      <c r="F40" s="21">
        <f t="shared" si="6"/>
        <v>0.15</v>
      </c>
      <c r="G40" s="21">
        <f t="shared" si="6"/>
        <v>0.15</v>
      </c>
      <c r="H40" s="21">
        <f t="shared" si="6"/>
        <v>0.15</v>
      </c>
      <c r="I40" s="21">
        <f t="shared" si="6"/>
        <v>0.15</v>
      </c>
      <c r="J40" s="21">
        <f t="shared" si="6"/>
        <v>4.1779687499999998</v>
      </c>
      <c r="K40" s="21">
        <f t="shared" si="6"/>
        <v>5.0146875</v>
      </c>
      <c r="L40" s="21">
        <f t="shared" si="6"/>
        <v>5.8514062500000001</v>
      </c>
      <c r="M40" s="21">
        <f t="shared" si="6"/>
        <v>6.9881250000000001</v>
      </c>
      <c r="N40" s="38">
        <f t="shared" si="6"/>
        <v>7.5459375000000009</v>
      </c>
    </row>
    <row r="41" spans="1:16" x14ac:dyDescent="0.25">
      <c r="A41" s="20"/>
      <c r="B41" s="19" t="s">
        <v>87</v>
      </c>
      <c r="C41" s="28">
        <f t="shared" si="6"/>
        <v>0</v>
      </c>
      <c r="D41" s="29">
        <f t="shared" si="6"/>
        <v>0</v>
      </c>
      <c r="E41" s="29">
        <f t="shared" si="6"/>
        <v>0</v>
      </c>
      <c r="F41" s="29">
        <f t="shared" si="6"/>
        <v>5.1719999999999988</v>
      </c>
      <c r="G41" s="29">
        <f t="shared" si="6"/>
        <v>8.0995909090909084</v>
      </c>
      <c r="H41" s="29">
        <f t="shared" si="6"/>
        <v>9.1973181818181828</v>
      </c>
      <c r="I41" s="29">
        <f t="shared" si="6"/>
        <v>10.843909090909092</v>
      </c>
      <c r="J41" s="29">
        <f t="shared" si="6"/>
        <v>0</v>
      </c>
      <c r="K41" s="29">
        <f t="shared" si="6"/>
        <v>0</v>
      </c>
      <c r="L41" s="29">
        <f t="shared" si="6"/>
        <v>0</v>
      </c>
      <c r="M41" s="29">
        <f t="shared" si="6"/>
        <v>0</v>
      </c>
      <c r="N41" s="30">
        <f t="shared" si="6"/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topLeftCell="A13" workbookViewId="0">
      <selection activeCell="F26" sqref="F26"/>
    </sheetView>
  </sheetViews>
  <sheetFormatPr defaultRowHeight="15" x14ac:dyDescent="0.25"/>
  <cols>
    <col min="1" max="1" width="9.140625" style="2"/>
    <col min="2" max="2" width="19.5703125" style="2" customWidth="1"/>
    <col min="3" max="3" width="10.7109375" style="2" customWidth="1"/>
    <col min="4" max="15" width="9.140625" style="2"/>
    <col min="16" max="16" width="16.42578125" style="2" customWidth="1"/>
    <col min="17" max="17" width="18.28515625" style="2" customWidth="1"/>
    <col min="18" max="16384" width="9.140625" style="2"/>
  </cols>
  <sheetData>
    <row r="1" spans="1:18" x14ac:dyDescent="0.25">
      <c r="A1" s="5" t="s">
        <v>54</v>
      </c>
    </row>
    <row r="2" spans="1:18" x14ac:dyDescent="0.25">
      <c r="A2" s="2" t="s">
        <v>48</v>
      </c>
      <c r="B2" s="2" t="s">
        <v>28</v>
      </c>
      <c r="C2" s="2" t="s">
        <v>42</v>
      </c>
      <c r="D2" s="2" t="s">
        <v>29</v>
      </c>
      <c r="E2" s="2" t="s">
        <v>30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50</v>
      </c>
      <c r="Q2" s="2" t="s">
        <v>73</v>
      </c>
    </row>
    <row r="3" spans="1:18" x14ac:dyDescent="0.25">
      <c r="A3" s="13">
        <v>1</v>
      </c>
      <c r="B3" s="14" t="s">
        <v>41</v>
      </c>
      <c r="C3" s="14">
        <v>5</v>
      </c>
      <c r="D3" s="15">
        <v>0</v>
      </c>
      <c r="E3" s="15">
        <v>0</v>
      </c>
      <c r="F3" s="15">
        <v>0</v>
      </c>
      <c r="G3" s="15">
        <v>0</v>
      </c>
      <c r="H3" s="15">
        <v>1.4</v>
      </c>
      <c r="I3" s="15">
        <v>1.3</v>
      </c>
      <c r="J3" s="15">
        <v>1</v>
      </c>
      <c r="K3" s="15">
        <v>0.9</v>
      </c>
      <c r="L3" s="15">
        <v>0.6</v>
      </c>
      <c r="M3" s="15">
        <v>0</v>
      </c>
      <c r="N3" s="15">
        <v>0</v>
      </c>
      <c r="O3" s="15">
        <v>0</v>
      </c>
      <c r="P3" s="3">
        <f>SUM(D3:O3)</f>
        <v>5.2</v>
      </c>
      <c r="Q3" s="16">
        <v>0.7</v>
      </c>
      <c r="R3" s="3"/>
    </row>
    <row r="4" spans="1:18" x14ac:dyDescent="0.25">
      <c r="A4" s="13">
        <v>2</v>
      </c>
      <c r="B4" s="14" t="s">
        <v>45</v>
      </c>
      <c r="C4" s="14">
        <v>5</v>
      </c>
      <c r="D4" s="15">
        <v>0</v>
      </c>
      <c r="E4" s="15">
        <v>0</v>
      </c>
      <c r="F4" s="15">
        <v>0</v>
      </c>
      <c r="G4" s="15">
        <v>0</v>
      </c>
      <c r="H4" s="15">
        <v>1.4</v>
      </c>
      <c r="I4" s="15">
        <v>1.3</v>
      </c>
      <c r="J4" s="15">
        <v>0.9</v>
      </c>
      <c r="K4" s="15">
        <v>0.7</v>
      </c>
      <c r="L4" s="15">
        <v>0.65</v>
      </c>
      <c r="M4" s="15">
        <v>0.2</v>
      </c>
      <c r="N4" s="15">
        <v>0</v>
      </c>
      <c r="O4" s="15">
        <v>0</v>
      </c>
      <c r="P4" s="3">
        <f t="shared" ref="P4:P9" si="0">SUM(D4:O4)</f>
        <v>5.15</v>
      </c>
      <c r="Q4" s="16">
        <v>0.7</v>
      </c>
      <c r="R4" s="3"/>
    </row>
    <row r="5" spans="1:18" x14ac:dyDescent="0.25">
      <c r="A5" s="13">
        <v>3</v>
      </c>
      <c r="B5" s="14" t="s">
        <v>46</v>
      </c>
      <c r="C5" s="14">
        <v>3</v>
      </c>
      <c r="D5" s="15">
        <v>0</v>
      </c>
      <c r="E5" s="15">
        <v>0</v>
      </c>
      <c r="F5" s="15">
        <v>0</v>
      </c>
      <c r="G5" s="15">
        <v>0</v>
      </c>
      <c r="H5" s="15">
        <v>1.3</v>
      </c>
      <c r="I5" s="15">
        <v>1.3</v>
      </c>
      <c r="J5" s="15">
        <v>1.1000000000000001</v>
      </c>
      <c r="K5" s="15">
        <v>0.9</v>
      </c>
      <c r="L5" s="15">
        <v>0.6</v>
      </c>
      <c r="M5" s="15">
        <v>0.4</v>
      </c>
      <c r="N5" s="15">
        <v>0</v>
      </c>
      <c r="O5" s="15">
        <v>0</v>
      </c>
      <c r="P5" s="3">
        <f t="shared" si="0"/>
        <v>5.6000000000000005</v>
      </c>
      <c r="Q5" s="16">
        <v>0.7</v>
      </c>
      <c r="R5" s="3"/>
    </row>
    <row r="6" spans="1:18" x14ac:dyDescent="0.25">
      <c r="A6" s="13">
        <v>4</v>
      </c>
      <c r="B6" s="14" t="s">
        <v>47</v>
      </c>
      <c r="C6" s="14">
        <v>4</v>
      </c>
      <c r="D6" s="15">
        <v>0</v>
      </c>
      <c r="E6" s="15">
        <v>0</v>
      </c>
      <c r="F6" s="15">
        <v>0</v>
      </c>
      <c r="G6" s="15">
        <v>0</v>
      </c>
      <c r="H6" s="15">
        <v>1.2</v>
      </c>
      <c r="I6" s="15">
        <v>1.2</v>
      </c>
      <c r="J6" s="15">
        <v>1.1000000000000001</v>
      </c>
      <c r="K6" s="15">
        <v>1</v>
      </c>
      <c r="L6" s="15">
        <v>0.8</v>
      </c>
      <c r="M6" s="15">
        <v>0.3</v>
      </c>
      <c r="N6" s="15">
        <v>0</v>
      </c>
      <c r="O6" s="15">
        <v>0</v>
      </c>
      <c r="P6" s="3">
        <f t="shared" si="0"/>
        <v>5.6</v>
      </c>
      <c r="Q6" s="17">
        <v>0.7</v>
      </c>
      <c r="R6" s="3"/>
    </row>
    <row r="7" spans="1:18" x14ac:dyDescent="0.25">
      <c r="A7" s="13">
        <v>5</v>
      </c>
      <c r="B7" s="14" t="s">
        <v>43</v>
      </c>
      <c r="C7" s="14">
        <v>7</v>
      </c>
      <c r="D7" s="15">
        <v>0</v>
      </c>
      <c r="E7" s="15">
        <v>0</v>
      </c>
      <c r="F7" s="15">
        <v>0</v>
      </c>
      <c r="G7" s="15">
        <v>0</v>
      </c>
      <c r="H7" s="15">
        <v>1.5</v>
      </c>
      <c r="I7" s="15">
        <v>1.4</v>
      </c>
      <c r="J7" s="15">
        <v>1</v>
      </c>
      <c r="K7" s="15">
        <v>0.9</v>
      </c>
      <c r="L7" s="15">
        <v>0.5</v>
      </c>
      <c r="M7" s="15">
        <v>0.3</v>
      </c>
      <c r="N7" s="15">
        <v>0</v>
      </c>
      <c r="O7" s="15">
        <v>0</v>
      </c>
      <c r="P7" s="3">
        <f t="shared" si="0"/>
        <v>5.6</v>
      </c>
      <c r="Q7" s="17">
        <v>0.7</v>
      </c>
      <c r="R7" s="3"/>
    </row>
    <row r="8" spans="1:18" x14ac:dyDescent="0.25">
      <c r="A8" s="13">
        <v>6</v>
      </c>
      <c r="B8" s="14" t="s">
        <v>44</v>
      </c>
      <c r="C8" s="14">
        <v>2.5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3">
        <v>1</v>
      </c>
      <c r="K8" s="13">
        <v>2</v>
      </c>
      <c r="L8" s="13">
        <v>2</v>
      </c>
      <c r="M8" s="13">
        <v>1.2</v>
      </c>
      <c r="N8" s="13">
        <v>0.4</v>
      </c>
      <c r="O8" s="15">
        <v>0</v>
      </c>
      <c r="P8" s="3">
        <f t="shared" si="0"/>
        <v>6.6000000000000005</v>
      </c>
      <c r="Q8" s="17">
        <v>0.6</v>
      </c>
      <c r="R8" s="3"/>
    </row>
    <row r="9" spans="1:18" x14ac:dyDescent="0.25">
      <c r="A9" s="13">
        <v>7</v>
      </c>
      <c r="B9" s="14" t="s">
        <v>49</v>
      </c>
      <c r="C9" s="14">
        <v>2.5</v>
      </c>
      <c r="D9" s="13">
        <v>0.8</v>
      </c>
      <c r="E9" s="13">
        <v>0.2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0.5</v>
      </c>
      <c r="L9" s="13">
        <v>2</v>
      </c>
      <c r="M9" s="13">
        <v>2</v>
      </c>
      <c r="N9" s="13">
        <v>0.8</v>
      </c>
      <c r="O9" s="13">
        <v>0.8</v>
      </c>
      <c r="P9" s="3">
        <f t="shared" si="0"/>
        <v>7.1</v>
      </c>
      <c r="Q9" s="17">
        <v>0.45</v>
      </c>
      <c r="R9" s="3"/>
    </row>
    <row r="10" spans="1:18" x14ac:dyDescent="0.25"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5"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5"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5">
      <c r="A14" s="5" t="s">
        <v>55</v>
      </c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5">
      <c r="A15" s="2" t="s">
        <v>48</v>
      </c>
      <c r="B15" s="2" t="s">
        <v>28</v>
      </c>
      <c r="C15" s="2" t="s">
        <v>42</v>
      </c>
      <c r="D15" s="2" t="s">
        <v>29</v>
      </c>
      <c r="E15" s="2" t="s">
        <v>30</v>
      </c>
      <c r="F15" s="2" t="s">
        <v>31</v>
      </c>
      <c r="G15" s="2" t="s">
        <v>32</v>
      </c>
      <c r="H15" s="2" t="s">
        <v>33</v>
      </c>
      <c r="I15" s="2" t="s">
        <v>34</v>
      </c>
      <c r="J15" s="2" t="s">
        <v>35</v>
      </c>
      <c r="K15" s="2" t="s">
        <v>36</v>
      </c>
      <c r="L15" s="2" t="s">
        <v>37</v>
      </c>
      <c r="M15" s="2" t="s">
        <v>38</v>
      </c>
      <c r="N15" s="2" t="s">
        <v>39</v>
      </c>
      <c r="O15" s="2" t="s">
        <v>40</v>
      </c>
      <c r="P15" s="2" t="s">
        <v>51</v>
      </c>
    </row>
    <row r="16" spans="1:18" x14ac:dyDescent="0.25">
      <c r="A16" s="2">
        <v>1</v>
      </c>
      <c r="B16" s="4" t="s">
        <v>41</v>
      </c>
      <c r="C16" s="4">
        <f>C3</f>
        <v>5</v>
      </c>
      <c r="D16" s="3">
        <f>D3*$C3*$Q3</f>
        <v>0</v>
      </c>
      <c r="E16" s="3">
        <f t="shared" ref="E16:O16" si="1">E3*$C3*$Q3</f>
        <v>0</v>
      </c>
      <c r="F16" s="3">
        <f t="shared" si="1"/>
        <v>0</v>
      </c>
      <c r="G16" s="3">
        <f t="shared" si="1"/>
        <v>0</v>
      </c>
      <c r="H16" s="3">
        <f t="shared" si="1"/>
        <v>4.8999999999999995</v>
      </c>
      <c r="I16" s="3">
        <f t="shared" si="1"/>
        <v>4.55</v>
      </c>
      <c r="J16" s="3">
        <f t="shared" si="1"/>
        <v>3.5</v>
      </c>
      <c r="K16" s="3">
        <f t="shared" si="1"/>
        <v>3.15</v>
      </c>
      <c r="L16" s="3">
        <f t="shared" si="1"/>
        <v>2.0999999999999996</v>
      </c>
      <c r="M16" s="3">
        <f t="shared" si="1"/>
        <v>0</v>
      </c>
      <c r="N16" s="3">
        <f t="shared" si="1"/>
        <v>0</v>
      </c>
      <c r="O16" s="3">
        <f t="shared" si="1"/>
        <v>0</v>
      </c>
      <c r="P16" s="3">
        <f>SUM(D16:O16)</f>
        <v>18.199999999999996</v>
      </c>
      <c r="Q16" s="3"/>
      <c r="R16" s="3"/>
    </row>
    <row r="17" spans="1:18" x14ac:dyDescent="0.25">
      <c r="A17" s="2">
        <v>2</v>
      </c>
      <c r="B17" s="4" t="s">
        <v>45</v>
      </c>
      <c r="C17" s="4">
        <f t="shared" ref="C17:C22" si="2">C4</f>
        <v>5</v>
      </c>
      <c r="D17" s="3">
        <f t="shared" ref="D17:O17" si="3">D4*$C4*$Q4</f>
        <v>0</v>
      </c>
      <c r="E17" s="3">
        <f t="shared" si="3"/>
        <v>0</v>
      </c>
      <c r="F17" s="3">
        <f t="shared" si="3"/>
        <v>0</v>
      </c>
      <c r="G17" s="3">
        <f t="shared" si="3"/>
        <v>0</v>
      </c>
      <c r="H17" s="3">
        <f t="shared" si="3"/>
        <v>4.8999999999999995</v>
      </c>
      <c r="I17" s="3">
        <f t="shared" si="3"/>
        <v>4.55</v>
      </c>
      <c r="J17" s="3">
        <f t="shared" si="3"/>
        <v>3.15</v>
      </c>
      <c r="K17" s="3">
        <f t="shared" si="3"/>
        <v>2.4499999999999997</v>
      </c>
      <c r="L17" s="3">
        <f t="shared" si="3"/>
        <v>2.2749999999999999</v>
      </c>
      <c r="M17" s="3">
        <f t="shared" si="3"/>
        <v>0.7</v>
      </c>
      <c r="N17" s="3">
        <f t="shared" si="3"/>
        <v>0</v>
      </c>
      <c r="O17" s="3">
        <f t="shared" si="3"/>
        <v>0</v>
      </c>
      <c r="P17" s="3">
        <f t="shared" ref="P17:P22" si="4">SUM(D17:O17)</f>
        <v>18.024999999999999</v>
      </c>
      <c r="Q17" s="3"/>
      <c r="R17" s="3"/>
    </row>
    <row r="18" spans="1:18" x14ac:dyDescent="0.25">
      <c r="A18" s="2">
        <v>3</v>
      </c>
      <c r="B18" s="4" t="s">
        <v>46</v>
      </c>
      <c r="C18" s="4">
        <f t="shared" si="2"/>
        <v>3</v>
      </c>
      <c r="D18" s="3">
        <f t="shared" ref="D18:O18" si="5">D5*$C5*$Q5</f>
        <v>0</v>
      </c>
      <c r="E18" s="3">
        <f t="shared" si="5"/>
        <v>0</v>
      </c>
      <c r="F18" s="3">
        <f t="shared" si="5"/>
        <v>0</v>
      </c>
      <c r="G18" s="3">
        <f t="shared" si="5"/>
        <v>0</v>
      </c>
      <c r="H18" s="3">
        <f t="shared" si="5"/>
        <v>2.73</v>
      </c>
      <c r="I18" s="3">
        <f t="shared" si="5"/>
        <v>2.73</v>
      </c>
      <c r="J18" s="3">
        <f t="shared" si="5"/>
        <v>2.31</v>
      </c>
      <c r="K18" s="3">
        <f t="shared" si="5"/>
        <v>1.89</v>
      </c>
      <c r="L18" s="3">
        <f t="shared" si="5"/>
        <v>1.2599999999999998</v>
      </c>
      <c r="M18" s="3">
        <f t="shared" si="5"/>
        <v>0.84000000000000008</v>
      </c>
      <c r="N18" s="3">
        <f t="shared" si="5"/>
        <v>0</v>
      </c>
      <c r="O18" s="3">
        <f t="shared" si="5"/>
        <v>0</v>
      </c>
      <c r="P18" s="3">
        <f t="shared" si="4"/>
        <v>11.76</v>
      </c>
      <c r="Q18" s="3"/>
      <c r="R18" s="3"/>
    </row>
    <row r="19" spans="1:18" x14ac:dyDescent="0.25">
      <c r="A19" s="2">
        <v>4</v>
      </c>
      <c r="B19" s="4" t="s">
        <v>47</v>
      </c>
      <c r="C19" s="4">
        <f t="shared" si="2"/>
        <v>4</v>
      </c>
      <c r="D19" s="3">
        <f t="shared" ref="D19:O19" si="6">D6*$C6*$Q6</f>
        <v>0</v>
      </c>
      <c r="E19" s="3">
        <f t="shared" si="6"/>
        <v>0</v>
      </c>
      <c r="F19" s="3">
        <f t="shared" si="6"/>
        <v>0</v>
      </c>
      <c r="G19" s="3">
        <f t="shared" si="6"/>
        <v>0</v>
      </c>
      <c r="H19" s="3">
        <f t="shared" si="6"/>
        <v>3.36</v>
      </c>
      <c r="I19" s="3">
        <f t="shared" si="6"/>
        <v>3.36</v>
      </c>
      <c r="J19" s="3">
        <f t="shared" si="6"/>
        <v>3.08</v>
      </c>
      <c r="K19" s="3">
        <f t="shared" si="6"/>
        <v>2.8</v>
      </c>
      <c r="L19" s="3">
        <f t="shared" si="6"/>
        <v>2.2399999999999998</v>
      </c>
      <c r="M19" s="3">
        <f t="shared" si="6"/>
        <v>0.84</v>
      </c>
      <c r="N19" s="3">
        <f t="shared" si="6"/>
        <v>0</v>
      </c>
      <c r="O19" s="3">
        <f t="shared" si="6"/>
        <v>0</v>
      </c>
      <c r="P19" s="3">
        <f t="shared" si="4"/>
        <v>15.680000000000001</v>
      </c>
      <c r="Q19" s="3"/>
      <c r="R19" s="3"/>
    </row>
    <row r="20" spans="1:18" x14ac:dyDescent="0.25">
      <c r="A20" s="2">
        <v>5</v>
      </c>
      <c r="B20" s="4" t="s">
        <v>43</v>
      </c>
      <c r="C20" s="4">
        <f t="shared" si="2"/>
        <v>7</v>
      </c>
      <c r="D20" s="3">
        <f t="shared" ref="D20:O20" si="7">D7*$C7*$Q7</f>
        <v>0</v>
      </c>
      <c r="E20" s="3">
        <f t="shared" si="7"/>
        <v>0</v>
      </c>
      <c r="F20" s="3">
        <f t="shared" si="7"/>
        <v>0</v>
      </c>
      <c r="G20" s="3">
        <f t="shared" si="7"/>
        <v>0</v>
      </c>
      <c r="H20" s="3">
        <f t="shared" si="7"/>
        <v>7.35</v>
      </c>
      <c r="I20" s="3">
        <f t="shared" si="7"/>
        <v>6.8599999999999985</v>
      </c>
      <c r="J20" s="3">
        <f t="shared" si="7"/>
        <v>4.8999999999999995</v>
      </c>
      <c r="K20" s="3">
        <f t="shared" si="7"/>
        <v>4.4099999999999993</v>
      </c>
      <c r="L20" s="3">
        <f t="shared" si="7"/>
        <v>2.4499999999999997</v>
      </c>
      <c r="M20" s="3">
        <f t="shared" si="7"/>
        <v>1.47</v>
      </c>
      <c r="N20" s="3">
        <f t="shared" si="7"/>
        <v>0</v>
      </c>
      <c r="O20" s="3">
        <f t="shared" si="7"/>
        <v>0</v>
      </c>
      <c r="P20" s="3">
        <f t="shared" si="4"/>
        <v>27.439999999999994</v>
      </c>
      <c r="Q20" s="3"/>
      <c r="R20" s="3"/>
    </row>
    <row r="21" spans="1:18" x14ac:dyDescent="0.25">
      <c r="A21" s="2">
        <v>6</v>
      </c>
      <c r="B21" s="4" t="s">
        <v>44</v>
      </c>
      <c r="C21" s="4">
        <f t="shared" si="2"/>
        <v>2.5</v>
      </c>
      <c r="D21" s="3">
        <f t="shared" ref="D21:O21" si="8">D8*$C8*$Q8</f>
        <v>0</v>
      </c>
      <c r="E21" s="3">
        <f t="shared" si="8"/>
        <v>0</v>
      </c>
      <c r="F21" s="3">
        <f t="shared" si="8"/>
        <v>0</v>
      </c>
      <c r="G21" s="3">
        <f t="shared" si="8"/>
        <v>0</v>
      </c>
      <c r="H21" s="3">
        <f t="shared" si="8"/>
        <v>0</v>
      </c>
      <c r="I21" s="3">
        <f t="shared" si="8"/>
        <v>0</v>
      </c>
      <c r="J21" s="3">
        <f t="shared" si="8"/>
        <v>1.5</v>
      </c>
      <c r="K21" s="3">
        <f t="shared" si="8"/>
        <v>3</v>
      </c>
      <c r="L21" s="3">
        <f t="shared" si="8"/>
        <v>3</v>
      </c>
      <c r="M21" s="3">
        <f t="shared" si="8"/>
        <v>1.7999999999999998</v>
      </c>
      <c r="N21" s="3">
        <f t="shared" si="8"/>
        <v>0.6</v>
      </c>
      <c r="O21" s="3">
        <f t="shared" si="8"/>
        <v>0</v>
      </c>
      <c r="P21" s="3">
        <f t="shared" si="4"/>
        <v>9.9</v>
      </c>
      <c r="Q21" s="3"/>
      <c r="R21" s="3"/>
    </row>
    <row r="22" spans="1:18" x14ac:dyDescent="0.25">
      <c r="A22" s="2">
        <v>7</v>
      </c>
      <c r="B22" s="4" t="s">
        <v>49</v>
      </c>
      <c r="C22" s="4">
        <f t="shared" si="2"/>
        <v>2.5</v>
      </c>
      <c r="D22" s="3">
        <f t="shared" ref="D22:O22" si="9">D9*$C9*$Q9</f>
        <v>0.9</v>
      </c>
      <c r="E22" s="3">
        <f t="shared" si="9"/>
        <v>0.22500000000000001</v>
      </c>
      <c r="F22" s="3">
        <f t="shared" si="9"/>
        <v>0</v>
      </c>
      <c r="G22" s="3">
        <f t="shared" si="9"/>
        <v>0</v>
      </c>
      <c r="H22" s="3">
        <f t="shared" si="9"/>
        <v>0</v>
      </c>
      <c r="I22" s="3">
        <f t="shared" si="9"/>
        <v>0</v>
      </c>
      <c r="J22" s="3">
        <f t="shared" si="9"/>
        <v>0</v>
      </c>
      <c r="K22" s="3">
        <f t="shared" si="9"/>
        <v>0.5625</v>
      </c>
      <c r="L22" s="3">
        <f t="shared" si="9"/>
        <v>2.25</v>
      </c>
      <c r="M22" s="3">
        <f t="shared" si="9"/>
        <v>2.25</v>
      </c>
      <c r="N22" s="3">
        <f t="shared" si="9"/>
        <v>0.9</v>
      </c>
      <c r="O22" s="3">
        <f t="shared" si="9"/>
        <v>0.9</v>
      </c>
      <c r="P22" s="3">
        <f t="shared" si="4"/>
        <v>7.9875000000000007</v>
      </c>
      <c r="Q22" s="3"/>
      <c r="R22" s="3"/>
    </row>
    <row r="23" spans="1:18" x14ac:dyDescent="0.25">
      <c r="A23" s="2">
        <v>8</v>
      </c>
      <c r="B23" s="4"/>
      <c r="C23" s="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5">
      <c r="A24" s="2">
        <v>9</v>
      </c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A25" s="2">
        <v>10</v>
      </c>
      <c r="B25" s="4"/>
      <c r="C25" s="4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2">
        <v>11</v>
      </c>
      <c r="B26" s="4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5">
      <c r="A27" s="2">
        <v>12</v>
      </c>
      <c r="B27" s="4"/>
      <c r="C27" s="4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5">
      <c r="B29" s="4"/>
      <c r="C29" s="23" t="s">
        <v>53</v>
      </c>
      <c r="D29" s="25" t="s">
        <v>74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 t="s">
        <v>52</v>
      </c>
      <c r="R29" s="3"/>
    </row>
    <row r="30" spans="1:18" x14ac:dyDescent="0.25">
      <c r="B30" s="4"/>
      <c r="C30" s="24">
        <f>SUM(C3:C13)</f>
        <v>29</v>
      </c>
      <c r="D30" s="28">
        <f>SUM(D16:D28)</f>
        <v>0.9</v>
      </c>
      <c r="E30" s="29">
        <f t="shared" ref="E30:O30" si="10">SUM(E16:E28)</f>
        <v>0.22500000000000001</v>
      </c>
      <c r="F30" s="29">
        <f t="shared" si="10"/>
        <v>0</v>
      </c>
      <c r="G30" s="29">
        <f t="shared" si="10"/>
        <v>0</v>
      </c>
      <c r="H30" s="29">
        <f t="shared" si="10"/>
        <v>23.24</v>
      </c>
      <c r="I30" s="29">
        <f t="shared" si="10"/>
        <v>22.049999999999997</v>
      </c>
      <c r="J30" s="29">
        <f t="shared" si="10"/>
        <v>18.440000000000001</v>
      </c>
      <c r="K30" s="29">
        <f t="shared" si="10"/>
        <v>18.262499999999999</v>
      </c>
      <c r="L30" s="29">
        <f t="shared" si="10"/>
        <v>15.574999999999999</v>
      </c>
      <c r="M30" s="29">
        <f t="shared" si="10"/>
        <v>7.8999999999999995</v>
      </c>
      <c r="N30" s="29">
        <f t="shared" si="10"/>
        <v>1.5</v>
      </c>
      <c r="O30" s="29">
        <f t="shared" si="10"/>
        <v>0.9</v>
      </c>
      <c r="P30" s="30">
        <f>SUM(D30:O30)</f>
        <v>108.99250000000001</v>
      </c>
      <c r="R30" s="3"/>
    </row>
    <row r="31" spans="1:18" x14ac:dyDescent="0.25"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5"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R32" s="3"/>
    </row>
    <row r="33" spans="2:18" x14ac:dyDescent="0.25"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A7" sqref="A7"/>
    </sheetView>
  </sheetViews>
  <sheetFormatPr defaultRowHeight="15" x14ac:dyDescent="0.25"/>
  <cols>
    <col min="1" max="1" width="20.85546875" customWidth="1"/>
  </cols>
  <sheetData>
    <row r="1" spans="1:15" x14ac:dyDescent="0.25"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t="s">
        <v>72</v>
      </c>
    </row>
    <row r="2" spans="1:15" x14ac:dyDescent="0.25">
      <c r="A2" t="s">
        <v>75</v>
      </c>
      <c r="B2" s="9">
        <f>'yearly forage inventory'!D30</f>
        <v>0.9</v>
      </c>
      <c r="C2" s="10">
        <f>'yearly forage inventory'!E30</f>
        <v>0.22500000000000001</v>
      </c>
      <c r="D2" s="10">
        <f>'yearly forage inventory'!F30</f>
        <v>0</v>
      </c>
      <c r="E2" s="10">
        <f>'yearly forage inventory'!G30</f>
        <v>0</v>
      </c>
      <c r="F2" s="10">
        <f>'yearly forage inventory'!H30</f>
        <v>23.24</v>
      </c>
      <c r="G2" s="10">
        <f>'yearly forage inventory'!I30</f>
        <v>22.049999999999997</v>
      </c>
      <c r="H2" s="10">
        <f>'yearly forage inventory'!J30</f>
        <v>18.440000000000001</v>
      </c>
      <c r="I2" s="10">
        <f>'yearly forage inventory'!K30</f>
        <v>18.262499999999999</v>
      </c>
      <c r="J2" s="10">
        <f>'yearly forage inventory'!L30</f>
        <v>15.574999999999999</v>
      </c>
      <c r="K2" s="10">
        <f>'yearly forage inventory'!M30</f>
        <v>7.8999999999999995</v>
      </c>
      <c r="L2" s="10">
        <f>'yearly forage inventory'!N30</f>
        <v>1.5</v>
      </c>
      <c r="M2" s="10">
        <f>'yearly forage inventory'!O30</f>
        <v>0.9</v>
      </c>
      <c r="N2" s="10">
        <f>'yearly forage inventory'!P30</f>
        <v>108.99250000000001</v>
      </c>
    </row>
    <row r="3" spans="1:15" x14ac:dyDescent="0.25">
      <c r="A3" t="s">
        <v>70</v>
      </c>
      <c r="B3" s="11">
        <f>'monthly animal intake'!C33</f>
        <v>6.3659999999999997</v>
      </c>
      <c r="C3" s="12">
        <f>'monthly animal intake'!D33</f>
        <v>6.3659999999999997</v>
      </c>
      <c r="D3" s="12">
        <f>'monthly animal intake'!E33</f>
        <v>6.3659999999999997</v>
      </c>
      <c r="E3" s="12">
        <f>'monthly animal intake'!F33</f>
        <v>5.6819999999999995</v>
      </c>
      <c r="F3" s="12">
        <f>'monthly animal intake'!G33</f>
        <v>8.60959090909091</v>
      </c>
      <c r="G3" s="12">
        <f>'monthly animal intake'!H33</f>
        <v>9.7073181818181844</v>
      </c>
      <c r="H3" s="12">
        <f>'monthly animal intake'!I33</f>
        <v>11.353909090909092</v>
      </c>
      <c r="I3" s="12">
        <f>'monthly animal intake'!J33</f>
        <v>9.43396875</v>
      </c>
      <c r="J3" s="12">
        <f>'monthly animal intake'!K33</f>
        <v>10.270687499999999</v>
      </c>
      <c r="K3" s="12">
        <f>'monthly animal intake'!L33</f>
        <v>11.10740625</v>
      </c>
      <c r="L3" s="12">
        <f>'monthly animal intake'!M33</f>
        <v>11.884124999999999</v>
      </c>
      <c r="M3" s="12">
        <f>'monthly animal intake'!N33</f>
        <v>12.441937500000002</v>
      </c>
      <c r="N3" s="12">
        <f>'monthly animal intake'!P33</f>
        <v>109.58894318181817</v>
      </c>
    </row>
    <row r="4" spans="1:15" s="1" customFormat="1" x14ac:dyDescent="0.25">
      <c r="A4" s="19" t="s">
        <v>71</v>
      </c>
      <c r="B4" s="46">
        <f t="shared" ref="B4:N4" si="0">B2-B3</f>
        <v>-5.4659999999999993</v>
      </c>
      <c r="C4" s="47">
        <f t="shared" si="0"/>
        <v>-6.141</v>
      </c>
      <c r="D4" s="47">
        <f t="shared" si="0"/>
        <v>-6.3659999999999997</v>
      </c>
      <c r="E4" s="47">
        <f t="shared" si="0"/>
        <v>-5.6819999999999995</v>
      </c>
      <c r="F4" s="47">
        <f t="shared" si="0"/>
        <v>14.630409090909088</v>
      </c>
      <c r="G4" s="47">
        <f t="shared" si="0"/>
        <v>12.342681818181813</v>
      </c>
      <c r="H4" s="47">
        <f t="shared" si="0"/>
        <v>7.0860909090909097</v>
      </c>
      <c r="I4" s="47">
        <f t="shared" si="0"/>
        <v>8.8285312499999993</v>
      </c>
      <c r="J4" s="47">
        <f t="shared" si="0"/>
        <v>5.3043125</v>
      </c>
      <c r="K4" s="47">
        <f t="shared" si="0"/>
        <v>-3.2074062500000009</v>
      </c>
      <c r="L4" s="47">
        <f t="shared" si="0"/>
        <v>-10.384124999999999</v>
      </c>
      <c r="M4" s="47">
        <f t="shared" si="0"/>
        <v>-11.541937500000001</v>
      </c>
      <c r="N4" s="47">
        <f t="shared" si="0"/>
        <v>-0.59644318181815947</v>
      </c>
      <c r="O4" s="48" t="s">
        <v>76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yearly animal intake</vt:lpstr>
      <vt:lpstr>monthly animal intake</vt:lpstr>
      <vt:lpstr>yearly forage inventory</vt:lpstr>
      <vt:lpstr>forage balance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</dc:creator>
  <cp:lastModifiedBy>Erin</cp:lastModifiedBy>
  <dcterms:created xsi:type="dcterms:W3CDTF">2017-06-23T01:33:09Z</dcterms:created>
  <dcterms:modified xsi:type="dcterms:W3CDTF">2019-10-29T15:14:42Z</dcterms:modified>
</cp:coreProperties>
</file>